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ocuments\BOLETIN-I-19\BOLETIN-I-2019\"/>
    </mc:Choice>
  </mc:AlternateContent>
  <xr:revisionPtr revIDLastSave="0" documentId="8_{605BD2EE-A189-47FF-84DD-A502C7CB11EA}" xr6:coauthVersionLast="44" xr6:coauthVersionMax="44" xr10:uidLastSave="{00000000-0000-0000-0000-000000000000}"/>
  <bookViews>
    <workbookView xWindow="-120" yWindow="-120" windowWidth="24240" windowHeight="13140" tabRatio="710"/>
  </bookViews>
  <sheets>
    <sheet name="cifra-final" sheetId="14" r:id="rId1"/>
    <sheet name="DATOS-GRAF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4" l="1"/>
  <c r="B13" i="14"/>
  <c r="G55" i="14"/>
  <c r="G35" i="14"/>
  <c r="G33" i="14"/>
  <c r="G32" i="14"/>
  <c r="G29" i="14"/>
  <c r="F13" i="14"/>
  <c r="E13" i="14"/>
  <c r="G18" i="14"/>
  <c r="G74" i="14"/>
  <c r="B50" i="14"/>
  <c r="B37" i="14"/>
  <c r="B9" i="14"/>
  <c r="H11" i="14"/>
  <c r="B11" i="14"/>
  <c r="I67" i="14"/>
  <c r="H68" i="14"/>
  <c r="H62" i="14"/>
  <c r="H66" i="14"/>
  <c r="H76" i="14"/>
  <c r="H75" i="14"/>
  <c r="H74" i="14"/>
  <c r="I69" i="14"/>
  <c r="H61" i="14"/>
  <c r="H59" i="14"/>
  <c r="H53" i="14"/>
  <c r="H55" i="14"/>
  <c r="H54" i="14"/>
  <c r="H52" i="14"/>
  <c r="D73" i="14"/>
  <c r="G75" i="14"/>
  <c r="G67" i="14"/>
  <c r="G61" i="14"/>
  <c r="G62" i="14"/>
  <c r="G78" i="14"/>
  <c r="C13" i="14"/>
  <c r="H13" i="14"/>
  <c r="D15" i="14"/>
  <c r="G15" i="14"/>
  <c r="I15" i="14"/>
  <c r="D16" i="14"/>
  <c r="G16" i="14"/>
  <c r="I16" i="14"/>
  <c r="D17" i="14"/>
  <c r="G17" i="14"/>
  <c r="I17" i="14"/>
  <c r="D18" i="14"/>
  <c r="I18" i="14"/>
  <c r="D19" i="14"/>
  <c r="G19" i="14"/>
  <c r="I19" i="14"/>
  <c r="D20" i="14"/>
  <c r="G20" i="14"/>
  <c r="I20" i="14"/>
  <c r="D21" i="14"/>
  <c r="G21" i="14"/>
  <c r="I21" i="14"/>
  <c r="D22" i="14"/>
  <c r="G22" i="14"/>
  <c r="I22" i="14"/>
  <c r="D23" i="14"/>
  <c r="G23" i="14"/>
  <c r="I23" i="14"/>
  <c r="D24" i="14"/>
  <c r="G24" i="14"/>
  <c r="I24" i="14"/>
  <c r="D25" i="14"/>
  <c r="G25" i="14"/>
  <c r="I25" i="14"/>
  <c r="D26" i="14"/>
  <c r="G26" i="14"/>
  <c r="I26" i="14"/>
  <c r="D27" i="14"/>
  <c r="G27" i="14"/>
  <c r="I27" i="14"/>
  <c r="D28" i="14"/>
  <c r="G28" i="14"/>
  <c r="I28" i="14"/>
  <c r="D29" i="14"/>
  <c r="I29" i="14"/>
  <c r="D30" i="14"/>
  <c r="I30" i="14"/>
  <c r="D31" i="14"/>
  <c r="I31" i="14"/>
  <c r="D32" i="14"/>
  <c r="I32" i="14"/>
  <c r="D33" i="14"/>
  <c r="I33" i="14"/>
  <c r="D35" i="14"/>
  <c r="I35" i="14"/>
  <c r="C37" i="14"/>
  <c r="E9" i="14"/>
  <c r="F37" i="14"/>
  <c r="F9" i="14"/>
  <c r="B11" i="15"/>
  <c r="H37" i="14"/>
  <c r="H9" i="14"/>
  <c r="D39" i="14"/>
  <c r="G39" i="14"/>
  <c r="I39" i="14"/>
  <c r="D40" i="14"/>
  <c r="G40" i="14"/>
  <c r="I40" i="14"/>
  <c r="D41" i="14"/>
  <c r="G41" i="14"/>
  <c r="I41" i="14"/>
  <c r="D42" i="14"/>
  <c r="G42" i="14"/>
  <c r="I42" i="14"/>
  <c r="D43" i="14"/>
  <c r="G43" i="14"/>
  <c r="I43" i="14"/>
  <c r="D44" i="14"/>
  <c r="G44" i="14"/>
  <c r="I44" i="14"/>
  <c r="D45" i="14"/>
  <c r="G45" i="14"/>
  <c r="I45" i="14"/>
  <c r="D46" i="14"/>
  <c r="G46" i="14"/>
  <c r="I46" i="14"/>
  <c r="D47" i="14"/>
  <c r="G47" i="14"/>
  <c r="G37" i="14"/>
  <c r="G9" i="14"/>
  <c r="I47" i="14"/>
  <c r="I37" i="14"/>
  <c r="I9" i="14"/>
  <c r="I11" i="14"/>
  <c r="D48" i="14"/>
  <c r="G48" i="14"/>
  <c r="I48" i="14"/>
  <c r="C50" i="14"/>
  <c r="E50" i="14"/>
  <c r="F50" i="14"/>
  <c r="H50" i="14"/>
  <c r="D52" i="14"/>
  <c r="G52" i="14"/>
  <c r="I52" i="14"/>
  <c r="D53" i="14"/>
  <c r="G53" i="14"/>
  <c r="I53" i="14"/>
  <c r="D54" i="14"/>
  <c r="G54" i="14"/>
  <c r="I54" i="14"/>
  <c r="D55" i="14"/>
  <c r="I55" i="14"/>
  <c r="I50" i="14"/>
  <c r="B57" i="14"/>
  <c r="C57" i="14"/>
  <c r="E57" i="14"/>
  <c r="F57" i="14"/>
  <c r="H57" i="14"/>
  <c r="D59" i="14"/>
  <c r="G59" i="14"/>
  <c r="I59" i="14"/>
  <c r="D60" i="14"/>
  <c r="I60" i="14"/>
  <c r="D61" i="14"/>
  <c r="I61" i="14"/>
  <c r="D62" i="14"/>
  <c r="I62" i="14"/>
  <c r="D63" i="14"/>
  <c r="G63" i="14"/>
  <c r="I63" i="14"/>
  <c r="D64" i="14"/>
  <c r="I64" i="14"/>
  <c r="D65" i="14"/>
  <c r="G65" i="14"/>
  <c r="I65" i="14"/>
  <c r="D66" i="14"/>
  <c r="G66" i="14"/>
  <c r="I66" i="14"/>
  <c r="D67" i="14"/>
  <c r="D68" i="14"/>
  <c r="G68" i="14"/>
  <c r="I68" i="14"/>
  <c r="D69" i="14"/>
  <c r="D70" i="14"/>
  <c r="I70" i="14"/>
  <c r="D71" i="14"/>
  <c r="I71" i="14"/>
  <c r="D72" i="14"/>
  <c r="I72" i="14"/>
  <c r="I73" i="14"/>
  <c r="D74" i="14"/>
  <c r="I74" i="14"/>
  <c r="D75" i="14"/>
  <c r="I75" i="14"/>
  <c r="D76" i="14"/>
  <c r="I76" i="14"/>
  <c r="D77" i="14"/>
  <c r="G77" i="14"/>
  <c r="I77" i="14"/>
  <c r="D78" i="14"/>
  <c r="I78" i="14"/>
  <c r="D79" i="14"/>
  <c r="I79" i="14"/>
  <c r="D80" i="14"/>
  <c r="I80" i="14"/>
  <c r="D37" i="14"/>
  <c r="D9" i="14"/>
  <c r="I13" i="14"/>
  <c r="D50" i="14"/>
  <c r="D13" i="14"/>
  <c r="C9" i="14"/>
  <c r="D57" i="14"/>
  <c r="B3" i="15"/>
  <c r="I57" i="14"/>
  <c r="C11" i="14"/>
  <c r="B4" i="15"/>
  <c r="D11" i="14"/>
  <c r="G50" i="14"/>
  <c r="G57" i="14"/>
  <c r="F11" i="14"/>
  <c r="G13" i="14"/>
  <c r="B10" i="15"/>
  <c r="G11" i="14"/>
  <c r="E11" i="14"/>
  <c r="B9" i="15"/>
</calcChain>
</file>

<file path=xl/sharedStrings.xml><?xml version="1.0" encoding="utf-8"?>
<sst xmlns="http://schemas.openxmlformats.org/spreadsheetml/2006/main" count="137" uniqueCount="98">
  <si>
    <t>Sede, Facultad y Ubicación</t>
  </si>
  <si>
    <t>Total</t>
  </si>
  <si>
    <t xml:space="preserve">                    TOTAL ............................................................................................................</t>
  </si>
  <si>
    <t xml:space="preserve">CIUDAD UNIVERSITARIA </t>
  </si>
  <si>
    <t xml:space="preserve">                      </t>
  </si>
  <si>
    <t>Ciencias Agropecuarias ..................................................................</t>
  </si>
  <si>
    <t>Ciencias de la Educación ..............................................................</t>
  </si>
  <si>
    <t>Ciencias Naturales, Exactas  y Tecnología...........................................</t>
  </si>
  <si>
    <t>Comunicación Social ..................................................................</t>
  </si>
  <si>
    <t>Economía...................................................................................</t>
  </si>
  <si>
    <t>Enfermería ................................................................................</t>
  </si>
  <si>
    <t>Medicina  .....................................................................................</t>
  </si>
  <si>
    <t>Medicina Veterinaria  .....................................................................</t>
  </si>
  <si>
    <t>Odontología ................................................................................</t>
  </si>
  <si>
    <t>Ciencias Agropecuarias - Chiriquí ............................................................................................................</t>
  </si>
  <si>
    <t xml:space="preserve">CENTROS REGIONALES UNIVERSITARIOS </t>
  </si>
  <si>
    <t>Azuero ..............................................................................................................................................................</t>
  </si>
  <si>
    <t>Bocas del Toro..............................................................................</t>
  </si>
  <si>
    <t>Turno</t>
  </si>
  <si>
    <t>Diurno</t>
  </si>
  <si>
    <t>Vespertino</t>
  </si>
  <si>
    <t>Nocturno</t>
  </si>
  <si>
    <t>San Miguelito .............................................................................................................</t>
  </si>
  <si>
    <t>Aguadulce .................................................................................</t>
  </si>
  <si>
    <t>Administración de Empresas y Contabilidad .......................................</t>
  </si>
  <si>
    <t>Sexo</t>
  </si>
  <si>
    <t>Hombres</t>
  </si>
  <si>
    <t>Mujeres</t>
  </si>
  <si>
    <t>HOMBRES</t>
  </si>
  <si>
    <t>MUJERES</t>
  </si>
  <si>
    <t xml:space="preserve">                                              Porcentaje..............................................................</t>
  </si>
  <si>
    <t>DIURNO</t>
  </si>
  <si>
    <t>VESPERTINO</t>
  </si>
  <si>
    <t>NOCTURNO</t>
  </si>
  <si>
    <t>PRIMER-INGRESO</t>
  </si>
  <si>
    <t>RE-INGRESO</t>
  </si>
  <si>
    <t>CIUDAD UNIVERSITARIA</t>
  </si>
  <si>
    <t>CENTROS REGIONALES UNIVERSITARIOS</t>
  </si>
  <si>
    <t>EXTENSIONES DOCENTES</t>
  </si>
  <si>
    <t xml:space="preserve">Nota:  Este cuadro se refiere a matrícula en el nivel de pregrado. </t>
  </si>
  <si>
    <t>Coclé ...........................................................................................................................</t>
  </si>
  <si>
    <t>Los Santos ...........................................................................................................................................</t>
  </si>
  <si>
    <t>Colón ............................................................................................................................</t>
  </si>
  <si>
    <t>Veraguas .................................................................................................................</t>
  </si>
  <si>
    <t>Farmacia ...................................................................................</t>
  </si>
  <si>
    <t>Humanidades ...............................................................................</t>
  </si>
  <si>
    <t>Panamá Oeste .................................................................................................................</t>
  </si>
  <si>
    <t>Derecho y Ciencias Políticas .............................................................</t>
  </si>
  <si>
    <t xml:space="preserve">          General de Planificación y Evaluación Universitaria;</t>
  </si>
  <si>
    <t xml:space="preserve">          FACULTADES: Derecho y Ciencias políticas, Economía, Humanidades, Informática, Electrónica y Comunicación y Odontología.</t>
  </si>
  <si>
    <t xml:space="preserve">          EXTENSIONES DOCENTES: Aguadulce, Chepo, Darién, Soná.</t>
  </si>
  <si>
    <t xml:space="preserve">   </t>
  </si>
  <si>
    <t xml:space="preserve">          Por ende se utilizó el listado de cantidad de estudiantes clasificados por sexo y turno de la Dirección de Informática.</t>
  </si>
  <si>
    <r>
      <t xml:space="preserve">          Unidades Académicas  que </t>
    </r>
    <r>
      <rPr>
        <b/>
        <sz val="11"/>
        <rFont val="Arial"/>
        <family val="2"/>
      </rPr>
      <t xml:space="preserve">NO enviaron </t>
    </r>
    <r>
      <rPr>
        <sz val="11"/>
        <rFont val="Arial"/>
        <family val="2"/>
      </rPr>
      <t>la información de matrícula, por sexo, turno y año de estudio solicitada por la Dirección</t>
    </r>
  </si>
  <si>
    <t xml:space="preserve">          CENTROS REGIONALES UNIVERSITARIOS: Coclé, Panamá Oeste, San Miguelito.</t>
  </si>
  <si>
    <t>Bellas Artes.......................................................................................</t>
  </si>
  <si>
    <t xml:space="preserve">  EXTENSIONES UNIVERSITARIAS</t>
  </si>
  <si>
    <t>Administración Pública ...............................................................</t>
  </si>
  <si>
    <t>Informática, Electrónica y Comunicación .............................................</t>
  </si>
  <si>
    <t>Clase de Ingreso</t>
  </si>
  <si>
    <t>Primer  Ingreso</t>
  </si>
  <si>
    <t>Re- Ingreso</t>
  </si>
  <si>
    <t xml:space="preserve">   PROGRAMAS ANEXOS</t>
  </si>
  <si>
    <t>Ustúpu - (Guna Yala)..............................................................................</t>
  </si>
  <si>
    <t>Cartí - (Guna Yala) ...........................................................................................................................</t>
  </si>
  <si>
    <t>Nombre de Dios -  (Colón)..........................................................................................................</t>
  </si>
  <si>
    <t>Macaracas -  (Los Santos) ...........................................................................................................................................</t>
  </si>
  <si>
    <t>Tonosí -  (Los Santos) ...........................................................................................................................................</t>
  </si>
  <si>
    <t>Sitio Prado  -  (Veraguas) ...........................................................................................................................................</t>
  </si>
  <si>
    <t>San Miguel Centro -  (Coclé) ...........................................................................................................................................</t>
  </si>
  <si>
    <t>SEGÚN SEDE, FACULTAD Y UBICACIÓN:  PRIMER SEMESTRE;</t>
  </si>
  <si>
    <t>Río Indio -  (Colón)..........................................................................................................</t>
  </si>
  <si>
    <t>Unión Chocó -  (Darién) ...........................................................................................................................................</t>
  </si>
  <si>
    <t>Portobelo -  (Colón)..........................................................................................................</t>
  </si>
  <si>
    <t xml:space="preserve">Cuadro 1.  MATRÍCULA EN LA UNIVERSIDAD DE PANAMÁ, POR SEXO ,TURNO Y CLASE DE INGRESO, </t>
  </si>
  <si>
    <t>Chiriquí Grande -  (Bocas del Toro) ...........................................................................................................................................</t>
  </si>
  <si>
    <t>Kankintú -  (Bocas del Toro) ...........................................................................................................................................</t>
  </si>
  <si>
    <t>Psicología ................................................................................</t>
  </si>
  <si>
    <t>Soná..........................................................................................................</t>
  </si>
  <si>
    <t>Cañazas  -  (Veraguas) ...........................................................................................................................................</t>
  </si>
  <si>
    <t>Yaviza -  (Darién) ...........................................................................................................................................</t>
  </si>
  <si>
    <t>Garachiné -  (Darién) ...........................................................................................................................................</t>
  </si>
  <si>
    <t>Lajas Blancas -  (Darién) ...........................................................................................................................................</t>
  </si>
  <si>
    <t>Sambú -  (Darién) ...........................................................................................................................................</t>
  </si>
  <si>
    <t xml:space="preserve">Nota:  Este cuadro se refiere a matrícula en el nivel de pregrado y grado. </t>
  </si>
  <si>
    <t>Arquitectura y Diseño...............................................................................</t>
  </si>
  <si>
    <t>Ingeniería ...................................................................................</t>
  </si>
  <si>
    <t>Darién..........................................................................................................</t>
  </si>
  <si>
    <t>Panamá Este.................................................................................................................</t>
  </si>
  <si>
    <t>Isla Colón -  (Bocas del Toro) ...........................................................................................................................................</t>
  </si>
  <si>
    <t>Kusapín - (Bocas del Toro)……………………………………………………</t>
  </si>
  <si>
    <t>Las Tablas - (Bocas del Toro)……………………………………………………</t>
  </si>
  <si>
    <t>Ocú..........................................................................................................</t>
  </si>
  <si>
    <t>-</t>
  </si>
  <si>
    <t>Tortí………………………………………………………………..</t>
  </si>
  <si>
    <t>Guabal -(Área Comarcal Ngobe Bugle)    ...........................................................................................................................................</t>
  </si>
  <si>
    <t>Cerro Puerco -(Área Comarcal Ngobe Bugle)…..............................................................................................................................................</t>
  </si>
  <si>
    <t>AÑO ACADÉMICO 2,019  (CifrasPreliminar)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</si>
</sst>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9" formatCode="#,##0.0"/>
    <numFmt numFmtId="190" formatCode="#,##0.0000_);\(#,##0.0000\)"/>
    <numFmt numFmtId="191" formatCode="0.000"/>
    <numFmt numFmtId="192" formatCode="0.0000"/>
    <numFmt numFmtId="193" formatCode="#,##0.0_);\(#,##0.0\)"/>
  </numFmts>
  <fonts count="14" x14ac:knownFonts="1">
    <font>
      <sz val="12"/>
      <name val="Courier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Courier"/>
      <family val="3"/>
    </font>
    <font>
      <sz val="9"/>
      <name val="Arial"/>
      <family val="2"/>
    </font>
    <font>
      <b/>
      <sz val="12"/>
      <name val="Courier"/>
      <family val="3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91">
    <xf numFmtId="37" fontId="0" fillId="0" borderId="0" xfId="0"/>
    <xf numFmtId="37" fontId="2" fillId="0" borderId="0" xfId="0" applyFont="1"/>
    <xf numFmtId="37" fontId="2" fillId="0" borderId="1" xfId="0" applyFont="1" applyBorder="1"/>
    <xf numFmtId="37" fontId="2" fillId="0" borderId="1" xfId="0" applyFont="1" applyBorder="1" applyAlignment="1" applyProtection="1">
      <alignment horizontal="left"/>
    </xf>
    <xf numFmtId="37" fontId="2" fillId="0" borderId="1" xfId="0" quotePrefix="1" applyFont="1" applyBorder="1" applyAlignment="1" applyProtection="1">
      <alignment horizontal="left"/>
    </xf>
    <xf numFmtId="37" fontId="3" fillId="0" borderId="1" xfId="0" applyFont="1" applyBorder="1"/>
    <xf numFmtId="37" fontId="4" fillId="0" borderId="0" xfId="0" applyFont="1"/>
    <xf numFmtId="37" fontId="2" fillId="0" borderId="2" xfId="0" applyFont="1" applyBorder="1"/>
    <xf numFmtId="37" fontId="2" fillId="0" borderId="3" xfId="0" applyFont="1" applyBorder="1"/>
    <xf numFmtId="3" fontId="2" fillId="0" borderId="2" xfId="0" applyNumberFormat="1" applyFont="1" applyBorder="1"/>
    <xf numFmtId="3" fontId="2" fillId="0" borderId="3" xfId="0" applyNumberFormat="1" applyFont="1" applyBorder="1"/>
    <xf numFmtId="3" fontId="2" fillId="0" borderId="2" xfId="0" applyNumberFormat="1" applyFont="1" applyBorder="1" applyAlignment="1" applyProtection="1">
      <alignment horizontal="left"/>
    </xf>
    <xf numFmtId="3" fontId="2" fillId="0" borderId="2" xfId="0" applyNumberFormat="1" applyFont="1" applyBorder="1" applyAlignment="1" applyProtection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3" fillId="0" borderId="2" xfId="0" applyNumberFormat="1" applyFont="1" applyBorder="1" applyAlignment="1" applyProtection="1">
      <alignment horizontal="right"/>
    </xf>
    <xf numFmtId="3" fontId="2" fillId="0" borderId="4" xfId="0" applyNumberFormat="1" applyFont="1" applyBorder="1"/>
    <xf numFmtId="37" fontId="7" fillId="0" borderId="0" xfId="0" applyFont="1"/>
    <xf numFmtId="37" fontId="2" fillId="0" borderId="5" xfId="0" applyFont="1" applyFill="1" applyBorder="1"/>
    <xf numFmtId="37" fontId="2" fillId="0" borderId="6" xfId="0" applyFont="1" applyFill="1" applyBorder="1"/>
    <xf numFmtId="37" fontId="2" fillId="0" borderId="2" xfId="0" applyFont="1" applyFill="1" applyBorder="1"/>
    <xf numFmtId="37" fontId="6" fillId="0" borderId="1" xfId="0" applyFont="1" applyFill="1" applyBorder="1" applyAlignment="1" applyProtection="1"/>
    <xf numFmtId="3" fontId="6" fillId="0" borderId="2" xfId="0" applyNumberFormat="1" applyFont="1" applyFill="1" applyBorder="1" applyAlignment="1" applyProtection="1">
      <alignment horizontal="right"/>
    </xf>
    <xf numFmtId="3" fontId="6" fillId="0" borderId="3" xfId="0" applyNumberFormat="1" applyFont="1" applyFill="1" applyBorder="1" applyAlignment="1" applyProtection="1">
      <alignment horizontal="right"/>
    </xf>
    <xf numFmtId="189" fontId="6" fillId="0" borderId="2" xfId="0" applyNumberFormat="1" applyFont="1" applyFill="1" applyBorder="1" applyAlignment="1" applyProtection="1">
      <alignment horizontal="right"/>
    </xf>
    <xf numFmtId="37" fontId="6" fillId="0" borderId="1" xfId="0" applyFont="1" applyFill="1" applyBorder="1" applyAlignment="1" applyProtection="1">
      <alignment horizontal="center"/>
    </xf>
    <xf numFmtId="189" fontId="6" fillId="0" borderId="3" xfId="0" applyNumberFormat="1" applyFont="1" applyFill="1" applyBorder="1" applyAlignment="1" applyProtection="1">
      <alignment horizontal="right"/>
    </xf>
    <xf numFmtId="37" fontId="6" fillId="0" borderId="1" xfId="0" applyFont="1" applyFill="1" applyBorder="1" applyAlignment="1" applyProtection="1">
      <alignment horizontal="left"/>
    </xf>
    <xf numFmtId="3" fontId="3" fillId="0" borderId="2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7" fontId="7" fillId="0" borderId="0" xfId="0" applyFont="1" applyBorder="1"/>
    <xf numFmtId="37" fontId="6" fillId="0" borderId="1" xfId="0" quotePrefix="1" applyFont="1" applyFill="1" applyBorder="1" applyAlignment="1" applyProtection="1">
      <alignment horizontal="center"/>
    </xf>
    <xf numFmtId="37" fontId="8" fillId="0" borderId="7" xfId="0" applyFont="1" applyFill="1" applyBorder="1" applyAlignment="1">
      <alignment horizontal="left"/>
    </xf>
    <xf numFmtId="37" fontId="2" fillId="0" borderId="7" xfId="0" applyFont="1" applyFill="1" applyBorder="1"/>
    <xf numFmtId="37" fontId="2" fillId="0" borderId="0" xfId="0" applyFont="1" applyFill="1" applyBorder="1"/>
    <xf numFmtId="37" fontId="5" fillId="0" borderId="0" xfId="0" applyFont="1" applyFill="1" applyBorder="1" applyAlignment="1">
      <alignment horizontal="left"/>
    </xf>
    <xf numFmtId="3" fontId="3" fillId="0" borderId="3" xfId="0" applyNumberFormat="1" applyFont="1" applyFill="1" applyBorder="1" applyAlignment="1" applyProtection="1">
      <alignment horizontal="right"/>
    </xf>
    <xf numFmtId="37" fontId="5" fillId="0" borderId="0" xfId="0" applyFont="1"/>
    <xf numFmtId="191" fontId="0" fillId="0" borderId="0" xfId="1" applyNumberFormat="1" applyFont="1"/>
    <xf numFmtId="192" fontId="0" fillId="0" borderId="0" xfId="1" applyNumberFormat="1" applyFont="1"/>
    <xf numFmtId="193" fontId="7" fillId="0" borderId="0" xfId="0" applyNumberFormat="1" applyFont="1"/>
    <xf numFmtId="193" fontId="0" fillId="0" borderId="0" xfId="0" applyNumberFormat="1"/>
    <xf numFmtId="39" fontId="7" fillId="0" borderId="0" xfId="0" applyNumberFormat="1" applyFont="1"/>
    <xf numFmtId="37" fontId="0" fillId="0" borderId="8" xfId="0" applyBorder="1"/>
    <xf numFmtId="3" fontId="12" fillId="0" borderId="3" xfId="0" applyNumberFormat="1" applyFont="1" applyFill="1" applyBorder="1" applyAlignment="1" applyProtection="1">
      <alignment horizontal="right"/>
    </xf>
    <xf numFmtId="189" fontId="12" fillId="0" borderId="3" xfId="0" applyNumberFormat="1" applyFont="1" applyFill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left"/>
    </xf>
    <xf numFmtId="3" fontId="2" fillId="0" borderId="3" xfId="0" applyNumberFormat="1" applyFont="1" applyBorder="1" applyAlignment="1" applyProtection="1">
      <alignment horizontal="right"/>
    </xf>
    <xf numFmtId="37" fontId="3" fillId="0" borderId="1" xfId="0" applyFont="1" applyBorder="1" applyAlignment="1">
      <alignment horizontal="left"/>
    </xf>
    <xf numFmtId="3" fontId="3" fillId="0" borderId="3" xfId="0" applyNumberFormat="1" applyFont="1" applyBorder="1" applyAlignment="1" applyProtection="1">
      <alignment horizontal="right"/>
    </xf>
    <xf numFmtId="3" fontId="2" fillId="0" borderId="9" xfId="0" applyNumberFormat="1" applyFont="1" applyBorder="1" applyAlignment="1">
      <alignment horizontal="right"/>
    </xf>
    <xf numFmtId="37" fontId="11" fillId="0" borderId="3" xfId="0" applyFont="1" applyFill="1" applyBorder="1"/>
    <xf numFmtId="190" fontId="7" fillId="0" borderId="3" xfId="0" applyNumberFormat="1" applyFont="1" applyBorder="1"/>
    <xf numFmtId="37" fontId="7" fillId="0" borderId="3" xfId="0" applyFont="1" applyBorder="1"/>
    <xf numFmtId="37" fontId="7" fillId="0" borderId="9" xfId="0" applyFont="1" applyBorder="1"/>
    <xf numFmtId="37" fontId="11" fillId="0" borderId="6" xfId="0" applyFont="1" applyFill="1" applyBorder="1"/>
    <xf numFmtId="3" fontId="12" fillId="0" borderId="2" xfId="0" applyNumberFormat="1" applyFont="1" applyFill="1" applyBorder="1" applyAlignment="1" applyProtection="1">
      <alignment horizontal="right"/>
    </xf>
    <xf numFmtId="189" fontId="12" fillId="0" borderId="2" xfId="0" applyNumberFormat="1" applyFont="1" applyFill="1" applyBorder="1" applyAlignment="1" applyProtection="1">
      <alignment horizontal="right"/>
    </xf>
    <xf numFmtId="3" fontId="11" fillId="0" borderId="2" xfId="0" applyNumberFormat="1" applyFont="1" applyFill="1" applyBorder="1" applyAlignment="1" applyProtection="1">
      <alignment horizontal="right"/>
    </xf>
    <xf numFmtId="3" fontId="2" fillId="0" borderId="2" xfId="0" applyNumberFormat="1" applyFont="1" applyFill="1" applyBorder="1" applyAlignment="1" applyProtection="1">
      <alignment horizontal="right"/>
    </xf>
    <xf numFmtId="37" fontId="7" fillId="0" borderId="2" xfId="0" applyFont="1" applyBorder="1"/>
    <xf numFmtId="37" fontId="2" fillId="0" borderId="2" xfId="0" applyNumberFormat="1" applyFont="1" applyBorder="1" applyAlignment="1">
      <alignment horizontal="right" vertical="justify"/>
    </xf>
    <xf numFmtId="37" fontId="7" fillId="0" borderId="4" xfId="0" applyFont="1" applyBorder="1"/>
    <xf numFmtId="189" fontId="3" fillId="0" borderId="0" xfId="0" applyNumberFormat="1" applyFont="1" applyFill="1" applyBorder="1" applyAlignment="1" applyProtection="1">
      <alignment horizontal="center"/>
    </xf>
    <xf numFmtId="37" fontId="4" fillId="0" borderId="0" xfId="0" applyFont="1" applyFill="1" applyBorder="1" applyAlignment="1">
      <alignment horizontal="left"/>
    </xf>
    <xf numFmtId="39" fontId="9" fillId="0" borderId="0" xfId="0" applyNumberFormat="1" applyFont="1" applyAlignment="1">
      <alignment horizontal="center"/>
    </xf>
    <xf numFmtId="37" fontId="2" fillId="2" borderId="10" xfId="0" applyFont="1" applyFill="1" applyBorder="1"/>
    <xf numFmtId="37" fontId="2" fillId="2" borderId="11" xfId="0" applyFont="1" applyFill="1" applyBorder="1"/>
    <xf numFmtId="37" fontId="2" fillId="2" borderId="12" xfId="0" applyFont="1" applyFill="1" applyBorder="1"/>
    <xf numFmtId="37" fontId="2" fillId="2" borderId="13" xfId="0" applyFont="1" applyFill="1" applyBorder="1"/>
    <xf numFmtId="37" fontId="11" fillId="2" borderId="12" xfId="0" applyFont="1" applyFill="1" applyBorder="1"/>
    <xf numFmtId="37" fontId="11" fillId="2" borderId="0" xfId="0" applyFont="1" applyFill="1" applyBorder="1"/>
    <xf numFmtId="37" fontId="2" fillId="2" borderId="1" xfId="0" applyFont="1" applyFill="1" applyBorder="1" applyAlignment="1" applyProtection="1">
      <alignment horizontal="center"/>
    </xf>
    <xf numFmtId="37" fontId="2" fillId="2" borderId="2" xfId="0" applyFont="1" applyFill="1" applyBorder="1" applyAlignment="1">
      <alignment horizontal="centerContinuous"/>
    </xf>
    <xf numFmtId="3" fontId="2" fillId="0" borderId="3" xfId="0" applyNumberFormat="1" applyFont="1" applyBorder="1" applyAlignment="1" applyProtection="1">
      <alignment horizontal="right" vertical="top" wrapText="1"/>
    </xf>
    <xf numFmtId="37" fontId="3" fillId="2" borderId="1" xfId="0" applyFont="1" applyFill="1" applyBorder="1" applyAlignment="1" applyProtection="1">
      <alignment horizontal="center" vertical="top"/>
    </xf>
    <xf numFmtId="37" fontId="3" fillId="2" borderId="2" xfId="0" applyFont="1" applyFill="1" applyBorder="1" applyAlignment="1">
      <alignment horizontal="centerContinuous" vertical="top"/>
    </xf>
    <xf numFmtId="49" fontId="3" fillId="2" borderId="4" xfId="0" applyNumberFormat="1" applyFont="1" applyFill="1" applyBorder="1" applyAlignment="1">
      <alignment horizontal="center"/>
    </xf>
    <xf numFmtId="37" fontId="3" fillId="2" borderId="4" xfId="0" applyFont="1" applyFill="1" applyBorder="1" applyAlignment="1">
      <alignment horizontal="center"/>
    </xf>
    <xf numFmtId="37" fontId="3" fillId="2" borderId="9" xfId="0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wrapText="1"/>
    </xf>
    <xf numFmtId="37" fontId="3" fillId="2" borderId="9" xfId="0" applyFont="1" applyFill="1" applyBorder="1" applyAlignment="1">
      <alignment horizontal="centerContinuous"/>
    </xf>
    <xf numFmtId="37" fontId="3" fillId="2" borderId="4" xfId="0" applyFont="1" applyFill="1" applyBorder="1" applyAlignment="1">
      <alignment horizontal="centerContinuous"/>
    </xf>
    <xf numFmtId="37" fontId="3" fillId="2" borderId="15" xfId="0" applyFont="1" applyFill="1" applyBorder="1" applyAlignment="1">
      <alignment horizontal="centerContinuous"/>
    </xf>
    <xf numFmtId="37" fontId="3" fillId="0" borderId="1" xfId="0" quotePrefix="1" applyFont="1" applyBorder="1" applyAlignment="1" applyProtection="1">
      <alignment horizontal="left"/>
    </xf>
    <xf numFmtId="3" fontId="3" fillId="0" borderId="2" xfId="0" applyNumberFormat="1" applyFont="1" applyBorder="1"/>
    <xf numFmtId="3" fontId="3" fillId="0" borderId="3" xfId="0" applyNumberFormat="1" applyFont="1" applyBorder="1" applyAlignment="1">
      <alignment horizontal="right"/>
    </xf>
    <xf numFmtId="37" fontId="5" fillId="0" borderId="2" xfId="0" applyFont="1" applyBorder="1"/>
    <xf numFmtId="37" fontId="13" fillId="0" borderId="0" xfId="0" applyFont="1" applyFill="1" applyBorder="1" applyAlignment="1">
      <alignment horizontal="left"/>
    </xf>
    <xf numFmtId="37" fontId="3" fillId="0" borderId="0" xfId="0" applyFont="1" applyFill="1" applyAlignment="1" applyProtection="1">
      <alignment horizontal="center"/>
    </xf>
    <xf numFmtId="37" fontId="6" fillId="0" borderId="0" xfId="0" applyFont="1" applyFill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GRÁFICA 1.
MATRÍCULA EN LA UNIVERSIDAD DE PANAMÁ, 
POR SEXO: PRIMER SEMESTRE; 
AÑO ACADÉMICO 2019</a:t>
            </a:r>
          </a:p>
        </c:rich>
      </c:tx>
      <c:layout>
        <c:manualLayout>
          <c:xMode val="edge"/>
          <c:yMode val="edge"/>
          <c:x val="0.17107208991514097"/>
          <c:y val="6.4485753713775472E-4"/>
        </c:manualLayout>
      </c:layout>
      <c:overlay val="0"/>
    </c:title>
    <c:autoTitleDeleted val="0"/>
    <c:view3D>
      <c:rotX val="4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975442913385827"/>
          <c:y val="0.32462505073463754"/>
          <c:w val="0.44218661455051705"/>
          <c:h val="0.47786411234678139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plosion val="18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75A1-4DD2-BABE-FA56D57A0B73}"/>
              </c:ext>
            </c:extLst>
          </c:dPt>
          <c:dPt>
            <c:idx val="1"/>
            <c:bubble3D val="0"/>
            <c:explosion val="8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75A1-4DD2-BABE-FA56D57A0B73}"/>
              </c:ext>
            </c:extLst>
          </c:dPt>
          <c:dLbls>
            <c:dLbl>
              <c:idx val="0"/>
              <c:layout>
                <c:manualLayout>
                  <c:x val="-5.4365041935642053E-2"/>
                  <c:y val="-4.5577292529155504E-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A1-4DD2-BABE-FA56D57A0B73}"/>
                </c:ext>
              </c:extLst>
            </c:dLbl>
            <c:dLbl>
              <c:idx val="1"/>
              <c:layout>
                <c:manualLayout>
                  <c:x val="4.3381261578047836E-2"/>
                  <c:y val="-8.7653868008766941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A1-4DD2-BABE-FA56D57A0B7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s-P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'DATOS-GRAF'!$A$3:$A$4</c:f>
              <c:strCache>
                <c:ptCount val="2"/>
                <c:pt idx="0">
                  <c:v>HOMBRES</c:v>
                </c:pt>
                <c:pt idx="1">
                  <c:v>MUJERES</c:v>
                </c:pt>
              </c:strCache>
            </c:strRef>
          </c:cat>
          <c:val>
            <c:numRef>
              <c:f>'DATOS-GRAF'!$B$3:$B$4</c:f>
              <c:numCache>
                <c:formatCode>0.0000</c:formatCode>
                <c:ptCount val="2"/>
                <c:pt idx="0" formatCode="0.000">
                  <c:v>25267</c:v>
                </c:pt>
                <c:pt idx="1">
                  <c:v>46467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1-4DD2-BABE-FA56D57A0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tx2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PA"/>
    </a:p>
  </c:txPr>
  <c:printSettings>
    <c:headerFooter alignWithMargins="0"/>
    <c:pageMargins b="1" l="0.75" r="0.75" t="1" header="0" footer="0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43"/>
    </mc:Choice>
    <mc:Fallback>
      <c:style val="43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A"/>
              <a:t>GRÁFICA 2.
MATRÍCULA EN LA UNIVERSIDAD DE PANAMÁ, POR TURNO: PRIMER SEMESTRE; AÑO ACADÉMICO 2019</a:t>
            </a:r>
          </a:p>
        </c:rich>
      </c:tx>
      <c:layout>
        <c:manualLayout>
          <c:xMode val="edge"/>
          <c:yMode val="edge"/>
          <c:x val="0.16829727862964497"/>
          <c:y val="4.089740488923526E-2"/>
        </c:manualLayout>
      </c:layout>
      <c:overlay val="0"/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92D050"/>
        </a:solidFill>
      </c:spPr>
    </c:floor>
    <c:sideWall>
      <c:thickness val="0"/>
      <c:spPr>
        <a:solidFill>
          <a:srgbClr val="92D050"/>
        </a:solidFill>
      </c:spPr>
    </c:sideWall>
    <c:backWall>
      <c:thickness val="0"/>
      <c:spPr>
        <a:solidFill>
          <a:srgbClr val="92D050"/>
        </a:solidFill>
      </c:spPr>
    </c:backWall>
    <c:plotArea>
      <c:layout>
        <c:manualLayout>
          <c:layoutTarget val="inner"/>
          <c:xMode val="edge"/>
          <c:yMode val="edge"/>
          <c:x val="0.20956519001290891"/>
          <c:y val="0.19931856899488926"/>
          <c:w val="0.71574572589024277"/>
          <c:h val="0.64224872231686547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8475-452F-A896-A6ADAA218EB7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475-452F-A896-A6ADAA218EB7}"/>
              </c:ext>
            </c:extLst>
          </c:dPt>
          <c:dLbls>
            <c:dLbl>
              <c:idx val="0"/>
              <c:layout>
                <c:manualLayout>
                  <c:x val="1.8011465672054153E-2"/>
                  <c:y val="-1.7847589870378832E-2"/>
                </c:manualLayout>
              </c:layout>
              <c:spPr>
                <a:solidFill>
                  <a:srgbClr val="C00000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75-452F-A896-A6ADAA218EB7}"/>
                </c:ext>
              </c:extLst>
            </c:dLbl>
            <c:dLbl>
              <c:idx val="1"/>
              <c:layout>
                <c:manualLayout>
                  <c:x val="2.9861451085842448E-2"/>
                  <c:y val="-3.3258982558920749E-2"/>
                </c:manualLayout>
              </c:layout>
              <c:spPr>
                <a:solidFill>
                  <a:srgbClr val="C00000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75-452F-A896-A6ADAA218EB7}"/>
                </c:ext>
              </c:extLst>
            </c:dLbl>
            <c:dLbl>
              <c:idx val="2"/>
              <c:layout>
                <c:manualLayout>
                  <c:x val="2.1997403463923825E-2"/>
                  <c:y val="-3.4489622244318438E-2"/>
                </c:manualLayout>
              </c:layout>
              <c:spPr>
                <a:solidFill>
                  <a:srgbClr val="C00000"/>
                </a:solidFill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75-452F-A896-A6ADAA218EB7}"/>
                </c:ext>
              </c:extLst>
            </c:dLbl>
            <c:spPr>
              <a:solidFill>
                <a:srgbClr val="C00000"/>
              </a:solidFill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es-P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'DATOS-GRAF'!$A$9:$A$11</c:f>
              <c:strCache>
                <c:ptCount val="3"/>
                <c:pt idx="0">
                  <c:v>DIURNO</c:v>
                </c:pt>
                <c:pt idx="1">
                  <c:v>NOCTURNO</c:v>
                </c:pt>
                <c:pt idx="2">
                  <c:v>VESPERTINO</c:v>
                </c:pt>
              </c:strCache>
            </c:strRef>
          </c:cat>
          <c:val>
            <c:numRef>
              <c:f>'DATOS-GRAF'!$B$9:$B$11</c:f>
              <c:numCache>
                <c:formatCode>#,##0_);\(#,##0\)</c:formatCode>
                <c:ptCount val="3"/>
                <c:pt idx="0">
                  <c:v>47017</c:v>
                </c:pt>
                <c:pt idx="1">
                  <c:v>21822</c:v>
                </c:pt>
                <c:pt idx="2">
                  <c:v>2895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75-452F-A896-A6ADAA218E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6017512"/>
        <c:axId val="1"/>
        <c:axId val="2"/>
      </c:bar3DChart>
      <c:catAx>
        <c:axId val="296017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A"/>
                  <a:t>Turno</a:t>
                </a:r>
              </a:p>
            </c:rich>
          </c:tx>
          <c:layout>
            <c:manualLayout>
              <c:xMode val="edge"/>
              <c:yMode val="edge"/>
              <c:x val="0.46158135496220865"/>
              <c:y val="0.8631770175485744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A"/>
                  <a:t>Matrícula</a:t>
                </a:r>
              </a:p>
            </c:rich>
          </c:tx>
          <c:layout>
            <c:manualLayout>
              <c:xMode val="edge"/>
              <c:yMode val="edge"/>
              <c:x val="5.4703372604740196E-2"/>
              <c:y val="0.37523080092804101"/>
            </c:manualLayout>
          </c:layout>
          <c:overlay val="0"/>
        </c:title>
        <c:numFmt formatCode="#,##0_);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endParaRPr lang="es-PA"/>
          </a:p>
        </c:txPr>
        <c:crossAx val="296017512"/>
        <c:crosses val="autoZero"/>
        <c:crossBetween val="between"/>
      </c:valAx>
      <c:serAx>
        <c:axId val="2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 val="autoZero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tx2">
        <a:lumMod val="60000"/>
        <a:lumOff val="40000"/>
      </a:schemeClr>
    </a:solidFill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s-PA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102</xdr:row>
      <xdr:rowOff>28575</xdr:rowOff>
    </xdr:from>
    <xdr:to>
      <xdr:col>6</xdr:col>
      <xdr:colOff>495300</xdr:colOff>
      <xdr:row>126</xdr:row>
      <xdr:rowOff>76200</xdr:rowOff>
    </xdr:to>
    <xdr:graphicFrame macro="">
      <xdr:nvGraphicFramePr>
        <xdr:cNvPr id="1384882" name="Chart 1">
          <a:extLst>
            <a:ext uri="{FF2B5EF4-FFF2-40B4-BE49-F238E27FC236}">
              <a16:creationId xmlns:a16="http://schemas.microsoft.com/office/drawing/2014/main" id="{D915581B-E5A6-487A-A561-245E7120B6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942975</xdr:colOff>
      <xdr:row>129</xdr:row>
      <xdr:rowOff>133350</xdr:rowOff>
    </xdr:from>
    <xdr:to>
      <xdr:col>6</xdr:col>
      <xdr:colOff>590550</xdr:colOff>
      <xdr:row>159</xdr:row>
      <xdr:rowOff>0</xdr:rowOff>
    </xdr:to>
    <xdr:graphicFrame macro="">
      <xdr:nvGraphicFramePr>
        <xdr:cNvPr id="1384883" name="Chart 2">
          <a:extLst>
            <a:ext uri="{FF2B5EF4-FFF2-40B4-BE49-F238E27FC236}">
              <a16:creationId xmlns:a16="http://schemas.microsoft.com/office/drawing/2014/main" id="{D2848FEA-5414-48E3-AD48-5FE2EEEEC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showGridLines="0" tabSelected="1" zoomScaleNormal="100" workbookViewId="0">
      <selection activeCell="F18" sqref="F18"/>
    </sheetView>
  </sheetViews>
  <sheetFormatPr baseColWidth="10" defaultRowHeight="15" x14ac:dyDescent="0.2"/>
  <cols>
    <col min="1" max="1" width="38.44140625" style="17" customWidth="1"/>
    <col min="2" max="2" width="6.88671875" style="17" customWidth="1"/>
    <col min="3" max="4" width="7.88671875" style="17" customWidth="1"/>
    <col min="5" max="5" width="6.77734375" style="17" customWidth="1"/>
    <col min="6" max="6" width="10.109375" style="17" customWidth="1"/>
    <col min="7" max="7" width="8" style="17" customWidth="1"/>
    <col min="8" max="8" width="9.109375" style="30" customWidth="1"/>
    <col min="9" max="9" width="9.44140625" style="30" customWidth="1"/>
    <col min="10" max="10" width="11.5546875" style="17"/>
    <col min="11" max="11" width="12.21875" style="17" bestFit="1" customWidth="1"/>
    <col min="12" max="16384" width="11.5546875" style="17"/>
  </cols>
  <sheetData>
    <row r="1" spans="1:11" ht="17.45" customHeight="1" x14ac:dyDescent="0.25">
      <c r="A1" s="89" t="s">
        <v>74</v>
      </c>
      <c r="B1" s="90"/>
      <c r="C1" s="90"/>
      <c r="D1" s="90"/>
      <c r="E1" s="90"/>
      <c r="F1" s="90"/>
      <c r="G1" s="90"/>
      <c r="H1" s="90"/>
      <c r="I1" s="90"/>
    </row>
    <row r="2" spans="1:11" ht="18" customHeight="1" x14ac:dyDescent="0.25">
      <c r="A2" s="89" t="s">
        <v>70</v>
      </c>
      <c r="B2" s="89"/>
      <c r="C2" s="89"/>
      <c r="D2" s="89"/>
      <c r="E2" s="89"/>
      <c r="F2" s="89"/>
      <c r="G2" s="89"/>
      <c r="H2" s="89"/>
      <c r="I2" s="89"/>
    </row>
    <row r="3" spans="1:11" ht="19.899999999999999" customHeight="1" x14ac:dyDescent="0.25">
      <c r="A3" s="89" t="s">
        <v>97</v>
      </c>
      <c r="B3" s="89"/>
      <c r="C3" s="89"/>
      <c r="D3" s="89"/>
      <c r="E3" s="89"/>
      <c r="F3" s="89"/>
      <c r="G3" s="89"/>
      <c r="H3" s="89"/>
      <c r="I3" s="89"/>
    </row>
    <row r="4" spans="1:11" ht="13.5" customHeight="1" thickBot="1" x14ac:dyDescent="0.25">
      <c r="A4" s="1"/>
      <c r="B4" s="1"/>
      <c r="C4" s="1"/>
      <c r="D4" s="1"/>
      <c r="E4" s="1"/>
      <c r="F4" s="1"/>
      <c r="G4" s="1"/>
      <c r="H4" s="43"/>
      <c r="I4" s="43"/>
    </row>
    <row r="5" spans="1:11" ht="16.5" customHeight="1" thickTop="1" x14ac:dyDescent="0.2">
      <c r="A5" s="66"/>
      <c r="B5" s="67"/>
      <c r="C5" s="68"/>
      <c r="D5" s="69"/>
      <c r="E5" s="68"/>
      <c r="F5" s="69"/>
      <c r="G5" s="69"/>
      <c r="H5" s="70"/>
      <c r="I5" s="71"/>
    </row>
    <row r="6" spans="1:11" ht="17.45" customHeight="1" x14ac:dyDescent="0.25">
      <c r="A6" s="72"/>
      <c r="B6" s="73"/>
      <c r="C6" s="81" t="s">
        <v>25</v>
      </c>
      <c r="D6" s="82"/>
      <c r="E6" s="81" t="s">
        <v>18</v>
      </c>
      <c r="F6" s="83"/>
      <c r="G6" s="83"/>
      <c r="H6" s="81" t="s">
        <v>59</v>
      </c>
      <c r="I6" s="81"/>
    </row>
    <row r="7" spans="1:11" ht="42.6" customHeight="1" x14ac:dyDescent="0.25">
      <c r="A7" s="75" t="s">
        <v>0</v>
      </c>
      <c r="B7" s="76" t="s">
        <v>1</v>
      </c>
      <c r="C7" s="77" t="s">
        <v>26</v>
      </c>
      <c r="D7" s="77" t="s">
        <v>27</v>
      </c>
      <c r="E7" s="78" t="s">
        <v>19</v>
      </c>
      <c r="F7" s="78" t="s">
        <v>20</v>
      </c>
      <c r="G7" s="79" t="s">
        <v>21</v>
      </c>
      <c r="H7" s="80" t="s">
        <v>60</v>
      </c>
      <c r="I7" s="80" t="s">
        <v>61</v>
      </c>
      <c r="J7" s="42"/>
    </row>
    <row r="8" spans="1:11" ht="16.5" customHeight="1" x14ac:dyDescent="0.2">
      <c r="A8" s="18"/>
      <c r="B8" s="19"/>
      <c r="C8" s="20"/>
      <c r="D8" s="20"/>
      <c r="E8" s="7"/>
      <c r="F8" s="7"/>
      <c r="G8" s="8"/>
      <c r="H8" s="55"/>
      <c r="I8" s="51"/>
      <c r="J8"/>
    </row>
    <row r="9" spans="1:11" ht="18" customHeight="1" x14ac:dyDescent="0.25">
      <c r="A9" s="21" t="s">
        <v>2</v>
      </c>
      <c r="B9" s="22">
        <f>B13+B35+B37+B50+B57</f>
        <v>71734</v>
      </c>
      <c r="C9" s="22">
        <f>C13+C35+C37+C50+C57</f>
        <v>25267</v>
      </c>
      <c r="D9" s="22">
        <f>D13+D35+D37+D50+D57</f>
        <v>46467</v>
      </c>
      <c r="E9" s="22">
        <f>E13+E35+E37+E50+E57</f>
        <v>47017</v>
      </c>
      <c r="F9" s="23">
        <f>F13+F37+F57+F35+F50</f>
        <v>2895</v>
      </c>
      <c r="G9" s="23">
        <f>G13+G37+G50+G57+G35</f>
        <v>21822</v>
      </c>
      <c r="H9" s="22">
        <f>H13+H35+H37+H50+H57</f>
        <v>15782</v>
      </c>
      <c r="I9" s="23">
        <f>I13+I35+I37+I50+I57</f>
        <v>55965</v>
      </c>
      <c r="J9" s="29"/>
      <c r="K9" s="65"/>
    </row>
    <row r="10" spans="1:11" ht="16.5" customHeight="1" x14ac:dyDescent="0.25">
      <c r="A10" s="21"/>
      <c r="B10" s="22"/>
      <c r="C10" s="24"/>
      <c r="D10" s="22"/>
      <c r="E10" s="22"/>
      <c r="F10" s="22"/>
      <c r="G10" s="23"/>
      <c r="H10" s="56"/>
      <c r="I10" s="44"/>
      <c r="J10" s="29"/>
      <c r="K10" s="40"/>
    </row>
    <row r="11" spans="1:11" ht="18" customHeight="1" x14ac:dyDescent="0.25">
      <c r="A11" s="25" t="s">
        <v>30</v>
      </c>
      <c r="B11" s="24">
        <f t="shared" ref="B11:I11" si="0">B9/$B$9*100</f>
        <v>100</v>
      </c>
      <c r="C11" s="24">
        <f t="shared" si="0"/>
        <v>35.223185658125857</v>
      </c>
      <c r="D11" s="24">
        <f t="shared" si="0"/>
        <v>64.776814341874143</v>
      </c>
      <c r="E11" s="24">
        <f t="shared" si="0"/>
        <v>65.543535840744966</v>
      </c>
      <c r="F11" s="24">
        <f t="shared" si="0"/>
        <v>4.0357431622382691</v>
      </c>
      <c r="G11" s="26">
        <f t="shared" si="0"/>
        <v>30.420720997016755</v>
      </c>
      <c r="H11" s="57">
        <f t="shared" si="0"/>
        <v>22.000724900326205</v>
      </c>
      <c r="I11" s="45">
        <f t="shared" si="0"/>
        <v>78.017397607828926</v>
      </c>
      <c r="J11" s="29"/>
      <c r="K11" s="63"/>
    </row>
    <row r="12" spans="1:11" ht="15" customHeight="1" x14ac:dyDescent="0.25">
      <c r="A12" s="2"/>
      <c r="B12" s="9"/>
      <c r="C12" s="9"/>
      <c r="D12" s="9"/>
      <c r="E12" s="9"/>
      <c r="F12" s="9"/>
      <c r="G12" s="10"/>
      <c r="H12" s="9"/>
      <c r="I12" s="10"/>
      <c r="J12" s="29"/>
    </row>
    <row r="13" spans="1:11" ht="18" customHeight="1" x14ac:dyDescent="0.25">
      <c r="A13" s="27" t="s">
        <v>3</v>
      </c>
      <c r="B13" s="28">
        <f>SUM(B15:B33)</f>
        <v>33622</v>
      </c>
      <c r="C13" s="28">
        <f t="shared" ref="C13:I13" si="1">SUM(C15:C33)</f>
        <v>12901</v>
      </c>
      <c r="D13" s="28">
        <f t="shared" si="1"/>
        <v>20721</v>
      </c>
      <c r="E13" s="28">
        <f>SUM(E15:E33)</f>
        <v>23480</v>
      </c>
      <c r="F13" s="28">
        <f>F15+F16+F17+F18+F19+F20+F21+F22+F23+F24+F25+F26+F27+F28+F30+F33</f>
        <v>931</v>
      </c>
      <c r="G13" s="36">
        <f t="shared" si="1"/>
        <v>9211</v>
      </c>
      <c r="H13" s="56">
        <f t="shared" si="1"/>
        <v>7128</v>
      </c>
      <c r="I13" s="44">
        <f t="shared" si="1"/>
        <v>26494</v>
      </c>
      <c r="J13" s="29"/>
      <c r="K13" s="29"/>
    </row>
    <row r="14" spans="1:11" ht="15.75" x14ac:dyDescent="0.25">
      <c r="A14" s="3" t="s">
        <v>4</v>
      </c>
      <c r="B14" s="11"/>
      <c r="C14" s="11"/>
      <c r="D14" s="11"/>
      <c r="E14" s="9"/>
      <c r="F14" s="9"/>
      <c r="G14" s="10"/>
      <c r="H14" s="11"/>
      <c r="I14" s="46"/>
      <c r="J14" s="29"/>
      <c r="K14" s="29"/>
    </row>
    <row r="15" spans="1:11" ht="14.1" customHeight="1" x14ac:dyDescent="0.25">
      <c r="A15" s="4" t="s">
        <v>24</v>
      </c>
      <c r="B15" s="12">
        <v>7180</v>
      </c>
      <c r="C15" s="12">
        <v>2474</v>
      </c>
      <c r="D15" s="12">
        <f>B15-C15</f>
        <v>4706</v>
      </c>
      <c r="E15" s="9">
        <v>4357</v>
      </c>
      <c r="F15" s="9">
        <v>287</v>
      </c>
      <c r="G15" s="10">
        <f>B15-E15-F15</f>
        <v>2536</v>
      </c>
      <c r="H15" s="58">
        <v>1613</v>
      </c>
      <c r="I15" s="47">
        <f>B15-H15</f>
        <v>5567</v>
      </c>
      <c r="J15" s="29"/>
      <c r="K15" s="29"/>
    </row>
    <row r="16" spans="1:11" ht="14.1" customHeight="1" x14ac:dyDescent="0.25">
      <c r="A16" s="4" t="s">
        <v>57</v>
      </c>
      <c r="B16" s="12">
        <v>2735</v>
      </c>
      <c r="C16" s="12">
        <v>1157</v>
      </c>
      <c r="D16" s="12">
        <f t="shared" ref="D16:D35" si="2">B16-C16</f>
        <v>1578</v>
      </c>
      <c r="E16" s="13">
        <v>1757</v>
      </c>
      <c r="F16" s="13">
        <v>165</v>
      </c>
      <c r="G16" s="10">
        <f t="shared" ref="G16:G26" si="3">B16-E16-F16</f>
        <v>813</v>
      </c>
      <c r="H16" s="12">
        <v>725</v>
      </c>
      <c r="I16" s="47">
        <f>B16-H16</f>
        <v>2010</v>
      </c>
      <c r="J16" s="29"/>
      <c r="K16" s="29"/>
    </row>
    <row r="17" spans="1:11" ht="14.1" customHeight="1" x14ac:dyDescent="0.25">
      <c r="A17" s="4" t="s">
        <v>85</v>
      </c>
      <c r="B17" s="12">
        <v>3340</v>
      </c>
      <c r="C17" s="12">
        <v>1469</v>
      </c>
      <c r="D17" s="12">
        <f t="shared" si="2"/>
        <v>1871</v>
      </c>
      <c r="E17" s="13">
        <v>1825</v>
      </c>
      <c r="F17" s="13">
        <v>4</v>
      </c>
      <c r="G17" s="10">
        <f t="shared" si="3"/>
        <v>1511</v>
      </c>
      <c r="H17" s="12">
        <v>533</v>
      </c>
      <c r="I17" s="47">
        <f t="shared" ref="I17:I29" si="4">B17-H17</f>
        <v>2807</v>
      </c>
      <c r="J17" s="29"/>
      <c r="K17" s="29"/>
    </row>
    <row r="18" spans="1:11" ht="14.1" customHeight="1" x14ac:dyDescent="0.25">
      <c r="A18" s="4" t="s">
        <v>55</v>
      </c>
      <c r="B18" s="12">
        <v>1197</v>
      </c>
      <c r="C18" s="12">
        <v>669</v>
      </c>
      <c r="D18" s="12">
        <f t="shared" si="2"/>
        <v>528</v>
      </c>
      <c r="E18" s="9">
        <v>773</v>
      </c>
      <c r="F18" s="9">
        <v>11</v>
      </c>
      <c r="G18" s="10">
        <f>B18-E18-F18</f>
        <v>413</v>
      </c>
      <c r="H18" s="12">
        <v>256</v>
      </c>
      <c r="I18" s="47">
        <f t="shared" si="4"/>
        <v>941</v>
      </c>
      <c r="J18" s="29"/>
      <c r="K18" s="29"/>
    </row>
    <row r="19" spans="1:11" ht="14.1" customHeight="1" x14ac:dyDescent="0.25">
      <c r="A19" s="4" t="s">
        <v>5</v>
      </c>
      <c r="B19" s="12">
        <v>832</v>
      </c>
      <c r="C19" s="12">
        <v>420</v>
      </c>
      <c r="D19" s="12">
        <f t="shared" si="2"/>
        <v>412</v>
      </c>
      <c r="E19" s="9">
        <v>701</v>
      </c>
      <c r="F19" s="13">
        <v>3</v>
      </c>
      <c r="G19" s="10">
        <f t="shared" si="3"/>
        <v>128</v>
      </c>
      <c r="H19" s="12">
        <v>191</v>
      </c>
      <c r="I19" s="47">
        <f t="shared" si="4"/>
        <v>641</v>
      </c>
      <c r="J19" s="29"/>
      <c r="K19" s="29"/>
    </row>
    <row r="20" spans="1:11" ht="14.1" customHeight="1" x14ac:dyDescent="0.25">
      <c r="A20" s="4" t="s">
        <v>6</v>
      </c>
      <c r="B20" s="12">
        <v>2102</v>
      </c>
      <c r="C20" s="12">
        <v>411</v>
      </c>
      <c r="D20" s="12">
        <f t="shared" si="2"/>
        <v>1691</v>
      </c>
      <c r="E20" s="13">
        <v>1205</v>
      </c>
      <c r="F20" s="13">
        <v>113</v>
      </c>
      <c r="G20" s="10">
        <f t="shared" si="3"/>
        <v>784</v>
      </c>
      <c r="H20" s="12">
        <v>337</v>
      </c>
      <c r="I20" s="47">
        <f t="shared" si="4"/>
        <v>1765</v>
      </c>
      <c r="J20" s="29"/>
      <c r="K20" s="29"/>
    </row>
    <row r="21" spans="1:11" ht="14.1" customHeight="1" x14ac:dyDescent="0.25">
      <c r="A21" s="4" t="s">
        <v>7</v>
      </c>
      <c r="B21" s="12">
        <v>1646</v>
      </c>
      <c r="C21" s="12">
        <v>615</v>
      </c>
      <c r="D21" s="12">
        <f t="shared" si="2"/>
        <v>1031</v>
      </c>
      <c r="E21" s="13">
        <v>1469</v>
      </c>
      <c r="F21" s="13">
        <v>45</v>
      </c>
      <c r="G21" s="14">
        <f t="shared" si="3"/>
        <v>132</v>
      </c>
      <c r="H21" s="12">
        <v>436</v>
      </c>
      <c r="I21" s="47">
        <f t="shared" si="4"/>
        <v>1210</v>
      </c>
      <c r="J21" s="29"/>
      <c r="K21" s="29"/>
    </row>
    <row r="22" spans="1:11" ht="14.1" customHeight="1" x14ac:dyDescent="0.25">
      <c r="A22" s="4" t="s">
        <v>8</v>
      </c>
      <c r="B22" s="12">
        <v>1705</v>
      </c>
      <c r="C22" s="12">
        <v>674</v>
      </c>
      <c r="D22" s="12">
        <f t="shared" si="2"/>
        <v>1031</v>
      </c>
      <c r="E22" s="9">
        <v>1063</v>
      </c>
      <c r="F22" s="13">
        <v>15</v>
      </c>
      <c r="G22" s="14">
        <f t="shared" si="3"/>
        <v>627</v>
      </c>
      <c r="H22" s="12">
        <v>330</v>
      </c>
      <c r="I22" s="47">
        <f t="shared" si="4"/>
        <v>1375</v>
      </c>
      <c r="J22" s="29"/>
      <c r="K22" s="29"/>
    </row>
    <row r="23" spans="1:11" ht="14.1" customHeight="1" x14ac:dyDescent="0.25">
      <c r="A23" s="4" t="s">
        <v>47</v>
      </c>
      <c r="B23" s="12">
        <v>2091</v>
      </c>
      <c r="C23" s="12">
        <v>843</v>
      </c>
      <c r="D23" s="12">
        <f t="shared" si="2"/>
        <v>1248</v>
      </c>
      <c r="E23" s="9">
        <v>1292</v>
      </c>
      <c r="F23" s="13">
        <v>17</v>
      </c>
      <c r="G23" s="10">
        <f t="shared" si="3"/>
        <v>782</v>
      </c>
      <c r="H23" s="12">
        <v>384</v>
      </c>
      <c r="I23" s="47">
        <f t="shared" si="4"/>
        <v>1707</v>
      </c>
      <c r="J23" s="29"/>
      <c r="K23" s="29"/>
    </row>
    <row r="24" spans="1:11" ht="14.1" customHeight="1" x14ac:dyDescent="0.25">
      <c r="A24" s="4" t="s">
        <v>9</v>
      </c>
      <c r="B24" s="12">
        <v>1326</v>
      </c>
      <c r="C24" s="12">
        <v>519</v>
      </c>
      <c r="D24" s="12">
        <f t="shared" si="2"/>
        <v>807</v>
      </c>
      <c r="E24" s="13">
        <v>817</v>
      </c>
      <c r="F24" s="13">
        <v>9</v>
      </c>
      <c r="G24" s="10">
        <f t="shared" si="3"/>
        <v>500</v>
      </c>
      <c r="H24" s="12">
        <v>350</v>
      </c>
      <c r="I24" s="47">
        <f t="shared" si="4"/>
        <v>976</v>
      </c>
      <c r="J24" s="29"/>
      <c r="K24" s="29"/>
    </row>
    <row r="25" spans="1:11" ht="14.1" customHeight="1" x14ac:dyDescent="0.25">
      <c r="A25" s="4" t="s">
        <v>10</v>
      </c>
      <c r="B25" s="12">
        <v>695</v>
      </c>
      <c r="C25" s="12">
        <v>100</v>
      </c>
      <c r="D25" s="12">
        <f t="shared" si="2"/>
        <v>595</v>
      </c>
      <c r="E25" s="13">
        <v>682</v>
      </c>
      <c r="F25" s="13">
        <v>2</v>
      </c>
      <c r="G25" s="10">
        <f t="shared" si="3"/>
        <v>11</v>
      </c>
      <c r="H25" s="12">
        <v>124</v>
      </c>
      <c r="I25" s="47">
        <f t="shared" si="4"/>
        <v>571</v>
      </c>
      <c r="J25" s="29"/>
      <c r="K25" s="29"/>
    </row>
    <row r="26" spans="1:11" ht="14.1" customHeight="1" x14ac:dyDescent="0.25">
      <c r="A26" s="4" t="s">
        <v>44</v>
      </c>
      <c r="B26" s="12">
        <v>782</v>
      </c>
      <c r="C26" s="12">
        <v>213</v>
      </c>
      <c r="D26" s="12">
        <f t="shared" si="2"/>
        <v>569</v>
      </c>
      <c r="E26" s="9">
        <v>754</v>
      </c>
      <c r="F26" s="13">
        <v>4</v>
      </c>
      <c r="G26" s="10">
        <f t="shared" si="3"/>
        <v>24</v>
      </c>
      <c r="H26" s="12">
        <v>146</v>
      </c>
      <c r="I26" s="47">
        <f t="shared" si="4"/>
        <v>636</v>
      </c>
      <c r="J26" s="29"/>
      <c r="K26" s="29"/>
    </row>
    <row r="27" spans="1:11" ht="14.1" customHeight="1" x14ac:dyDescent="0.25">
      <c r="A27" s="4" t="s">
        <v>45</v>
      </c>
      <c r="B27" s="12">
        <v>3057</v>
      </c>
      <c r="C27" s="12">
        <v>1249</v>
      </c>
      <c r="D27" s="12">
        <f t="shared" si="2"/>
        <v>1808</v>
      </c>
      <c r="E27" s="13">
        <v>2199</v>
      </c>
      <c r="F27" s="14">
        <v>68</v>
      </c>
      <c r="G27" s="14">
        <f>B27-E27-F27</f>
        <v>790</v>
      </c>
      <c r="H27" s="12">
        <v>799</v>
      </c>
      <c r="I27" s="47">
        <f t="shared" si="4"/>
        <v>2258</v>
      </c>
      <c r="J27" s="29"/>
      <c r="K27" s="29"/>
    </row>
    <row r="28" spans="1:11" ht="14.1" customHeight="1" x14ac:dyDescent="0.25">
      <c r="A28" s="3" t="s">
        <v>58</v>
      </c>
      <c r="B28" s="12">
        <v>1260</v>
      </c>
      <c r="C28" s="12">
        <v>939</v>
      </c>
      <c r="D28" s="12">
        <f t="shared" si="2"/>
        <v>321</v>
      </c>
      <c r="E28" s="9">
        <v>1189</v>
      </c>
      <c r="F28" s="14">
        <v>13</v>
      </c>
      <c r="G28" s="14">
        <f>B28-E28-F28</f>
        <v>58</v>
      </c>
      <c r="H28" s="12">
        <v>347</v>
      </c>
      <c r="I28" s="47">
        <f>B28-H28</f>
        <v>913</v>
      </c>
      <c r="J28" s="29"/>
      <c r="K28" s="29"/>
    </row>
    <row r="29" spans="1:11" ht="14.1" customHeight="1" x14ac:dyDescent="0.25">
      <c r="A29" s="4" t="s">
        <v>86</v>
      </c>
      <c r="B29" s="12">
        <v>668</v>
      </c>
      <c r="C29" s="12">
        <v>280</v>
      </c>
      <c r="D29" s="12">
        <f t="shared" si="2"/>
        <v>388</v>
      </c>
      <c r="E29" s="9">
        <v>622</v>
      </c>
      <c r="F29" s="14" t="s">
        <v>93</v>
      </c>
      <c r="G29" s="14">
        <f>B29-E29</f>
        <v>46</v>
      </c>
      <c r="H29" s="59">
        <v>125</v>
      </c>
      <c r="I29" s="47">
        <f t="shared" si="4"/>
        <v>543</v>
      </c>
      <c r="J29" s="29"/>
      <c r="K29" s="29"/>
    </row>
    <row r="30" spans="1:11" ht="14.1" customHeight="1" x14ac:dyDescent="0.25">
      <c r="A30" s="4" t="s">
        <v>11</v>
      </c>
      <c r="B30" s="12">
        <v>1722</v>
      </c>
      <c r="C30" s="12">
        <v>595</v>
      </c>
      <c r="D30" s="12">
        <f>B30-C30</f>
        <v>1127</v>
      </c>
      <c r="E30" s="9">
        <v>1695</v>
      </c>
      <c r="F30" s="14">
        <v>27</v>
      </c>
      <c r="G30" s="14" t="s">
        <v>93</v>
      </c>
      <c r="H30" s="59">
        <v>233</v>
      </c>
      <c r="I30" s="47">
        <f>B30-H30</f>
        <v>1489</v>
      </c>
      <c r="J30" s="29"/>
      <c r="K30" s="29"/>
    </row>
    <row r="31" spans="1:11" ht="14.1" customHeight="1" x14ac:dyDescent="0.25">
      <c r="A31" s="4" t="s">
        <v>12</v>
      </c>
      <c r="B31" s="12">
        <v>283</v>
      </c>
      <c r="C31" s="12">
        <v>83</v>
      </c>
      <c r="D31" s="12">
        <f>B31-C31</f>
        <v>200</v>
      </c>
      <c r="E31" s="9">
        <v>283</v>
      </c>
      <c r="F31" s="14" t="s">
        <v>93</v>
      </c>
      <c r="G31" s="14" t="s">
        <v>93</v>
      </c>
      <c r="H31" s="12">
        <v>51</v>
      </c>
      <c r="I31" s="47">
        <f>B31-H31</f>
        <v>232</v>
      </c>
      <c r="J31" s="29"/>
      <c r="K31" s="29"/>
    </row>
    <row r="32" spans="1:11" ht="14.1" customHeight="1" x14ac:dyDescent="0.25">
      <c r="A32" s="4" t="s">
        <v>13</v>
      </c>
      <c r="B32" s="12">
        <v>376</v>
      </c>
      <c r="C32" s="12">
        <v>69</v>
      </c>
      <c r="D32" s="12">
        <f t="shared" si="2"/>
        <v>307</v>
      </c>
      <c r="E32" s="9">
        <v>375</v>
      </c>
      <c r="F32" s="14" t="s">
        <v>93</v>
      </c>
      <c r="G32" s="14">
        <f>B32-E32</f>
        <v>1</v>
      </c>
      <c r="H32" s="12">
        <v>58</v>
      </c>
      <c r="I32" s="47">
        <f>B32-H32</f>
        <v>318</v>
      </c>
      <c r="J32" s="29"/>
      <c r="K32" s="29"/>
    </row>
    <row r="33" spans="1:11" ht="14.1" customHeight="1" x14ac:dyDescent="0.25">
      <c r="A33" s="4" t="s">
        <v>77</v>
      </c>
      <c r="B33" s="12">
        <v>625</v>
      </c>
      <c r="C33" s="12">
        <v>122</v>
      </c>
      <c r="D33" s="12">
        <f t="shared" si="2"/>
        <v>503</v>
      </c>
      <c r="E33" s="9">
        <v>422</v>
      </c>
      <c r="F33" s="14">
        <v>148</v>
      </c>
      <c r="G33" s="14">
        <f>B33-E33-F33</f>
        <v>55</v>
      </c>
      <c r="H33" s="12">
        <v>90</v>
      </c>
      <c r="I33" s="47">
        <f>B33-H33</f>
        <v>535</v>
      </c>
      <c r="J33" s="29"/>
      <c r="K33" s="29"/>
    </row>
    <row r="34" spans="1:11" ht="15.75" x14ac:dyDescent="0.25">
      <c r="A34" s="2"/>
      <c r="B34" s="9"/>
      <c r="C34" s="9"/>
      <c r="D34" s="9"/>
      <c r="E34" s="9"/>
      <c r="F34" s="14"/>
      <c r="G34" s="14"/>
      <c r="H34" s="9"/>
      <c r="I34" s="10"/>
      <c r="J34" s="29"/>
    </row>
    <row r="35" spans="1:11" ht="17.45" customHeight="1" x14ac:dyDescent="0.25">
      <c r="A35" s="84" t="s">
        <v>14</v>
      </c>
      <c r="B35" s="15">
        <v>1026</v>
      </c>
      <c r="C35" s="15">
        <v>591</v>
      </c>
      <c r="D35" s="15">
        <f t="shared" si="2"/>
        <v>435</v>
      </c>
      <c r="E35" s="85">
        <v>1004</v>
      </c>
      <c r="F35" s="86">
        <v>4</v>
      </c>
      <c r="G35" s="86">
        <f>B35-E35-F35</f>
        <v>18</v>
      </c>
      <c r="H35" s="15">
        <v>203</v>
      </c>
      <c r="I35" s="49">
        <f>B35-H35</f>
        <v>823</v>
      </c>
      <c r="J35" s="29"/>
    </row>
    <row r="36" spans="1:11" ht="15.75" x14ac:dyDescent="0.25">
      <c r="A36" s="2"/>
      <c r="B36" s="9"/>
      <c r="C36" s="9"/>
      <c r="D36" s="9"/>
      <c r="E36" s="9"/>
      <c r="F36" s="10"/>
      <c r="G36" s="10"/>
      <c r="H36" s="60"/>
      <c r="I36" s="52"/>
      <c r="J36" s="29"/>
    </row>
    <row r="37" spans="1:11" ht="17.45" customHeight="1" x14ac:dyDescent="0.25">
      <c r="A37" s="31" t="s">
        <v>15</v>
      </c>
      <c r="B37" s="28">
        <f>SUM(B39:B48)</f>
        <v>32301</v>
      </c>
      <c r="C37" s="28">
        <f t="shared" ref="C37:I37" si="5">SUM(C39:C48)</f>
        <v>10116</v>
      </c>
      <c r="D37" s="28">
        <f t="shared" si="5"/>
        <v>22185</v>
      </c>
      <c r="E37" s="22">
        <f>SUM(E39:E48)</f>
        <v>18947</v>
      </c>
      <c r="F37" s="23">
        <f t="shared" si="5"/>
        <v>1778</v>
      </c>
      <c r="G37" s="23">
        <f t="shared" si="5"/>
        <v>11576</v>
      </c>
      <c r="H37" s="22">
        <f t="shared" si="5"/>
        <v>7428</v>
      </c>
      <c r="I37" s="23">
        <f t="shared" si="5"/>
        <v>24873</v>
      </c>
      <c r="J37" s="29"/>
    </row>
    <row r="38" spans="1:11" ht="13.5" customHeight="1" x14ac:dyDescent="0.25">
      <c r="A38" s="2"/>
      <c r="B38" s="9"/>
      <c r="C38" s="9"/>
      <c r="D38" s="9"/>
      <c r="E38" s="9"/>
      <c r="F38" s="10"/>
      <c r="G38" s="10"/>
      <c r="H38" s="60"/>
      <c r="I38" s="53"/>
      <c r="J38" s="29"/>
    </row>
    <row r="39" spans="1:11" ht="14.1" customHeight="1" x14ac:dyDescent="0.25">
      <c r="A39" s="4" t="s">
        <v>16</v>
      </c>
      <c r="B39" s="12">
        <v>2758</v>
      </c>
      <c r="C39" s="12">
        <v>918</v>
      </c>
      <c r="D39" s="12">
        <f t="shared" ref="D39:D48" si="6">B39-C39</f>
        <v>1840</v>
      </c>
      <c r="E39" s="9">
        <v>1813</v>
      </c>
      <c r="F39" s="10">
        <v>330</v>
      </c>
      <c r="G39" s="10">
        <f>B39-E39-F39</f>
        <v>615</v>
      </c>
      <c r="H39" s="7">
        <v>669</v>
      </c>
      <c r="I39" s="47">
        <f t="shared" ref="I39:I48" si="7">B39-H39</f>
        <v>2089</v>
      </c>
      <c r="J39" s="29"/>
    </row>
    <row r="40" spans="1:11" ht="14.1" customHeight="1" x14ac:dyDescent="0.25">
      <c r="A40" s="4" t="s">
        <v>17</v>
      </c>
      <c r="B40" s="12">
        <v>2336</v>
      </c>
      <c r="C40" s="12">
        <v>882</v>
      </c>
      <c r="D40" s="12">
        <f t="shared" si="6"/>
        <v>1454</v>
      </c>
      <c r="E40" s="13">
        <v>1555</v>
      </c>
      <c r="F40" s="14">
        <v>20</v>
      </c>
      <c r="G40" s="10">
        <f t="shared" ref="G40:G48" si="8">B40-E40-F40</f>
        <v>761</v>
      </c>
      <c r="H40" s="7">
        <v>502</v>
      </c>
      <c r="I40" s="47">
        <f t="shared" si="7"/>
        <v>1834</v>
      </c>
      <c r="J40" s="29"/>
    </row>
    <row r="41" spans="1:11" ht="14.1" customHeight="1" x14ac:dyDescent="0.25">
      <c r="A41" s="4" t="s">
        <v>40</v>
      </c>
      <c r="B41" s="12">
        <v>3075</v>
      </c>
      <c r="C41" s="12">
        <v>856</v>
      </c>
      <c r="D41" s="12">
        <f t="shared" si="6"/>
        <v>2219</v>
      </c>
      <c r="E41" s="13">
        <v>2241</v>
      </c>
      <c r="F41" s="14">
        <v>172</v>
      </c>
      <c r="G41" s="10">
        <f t="shared" si="8"/>
        <v>662</v>
      </c>
      <c r="H41" s="7">
        <v>795</v>
      </c>
      <c r="I41" s="47">
        <f t="shared" si="7"/>
        <v>2280</v>
      </c>
      <c r="J41" s="29"/>
    </row>
    <row r="42" spans="1:11" ht="14.1" customHeight="1" x14ac:dyDescent="0.25">
      <c r="A42" s="3" t="s">
        <v>42</v>
      </c>
      <c r="B42" s="12">
        <v>7093</v>
      </c>
      <c r="C42" s="12">
        <v>1866</v>
      </c>
      <c r="D42" s="12">
        <f>B42-C42</f>
        <v>5227</v>
      </c>
      <c r="E42" s="13">
        <v>2871</v>
      </c>
      <c r="F42" s="14">
        <v>187</v>
      </c>
      <c r="G42" s="10">
        <f t="shared" si="8"/>
        <v>4035</v>
      </c>
      <c r="H42" s="7">
        <v>1586</v>
      </c>
      <c r="I42" s="47">
        <f t="shared" si="7"/>
        <v>5507</v>
      </c>
      <c r="J42" s="29"/>
    </row>
    <row r="43" spans="1:11" ht="14.1" customHeight="1" x14ac:dyDescent="0.25">
      <c r="A43" s="2" t="s">
        <v>87</v>
      </c>
      <c r="B43" s="12">
        <v>956</v>
      </c>
      <c r="C43" s="12">
        <v>560</v>
      </c>
      <c r="D43" s="12">
        <f t="shared" si="6"/>
        <v>396</v>
      </c>
      <c r="E43" s="13">
        <v>937</v>
      </c>
      <c r="F43" s="14">
        <v>4</v>
      </c>
      <c r="G43" s="10">
        <f>B43-E43-F43</f>
        <v>15</v>
      </c>
      <c r="H43" s="7">
        <v>138</v>
      </c>
      <c r="I43" s="47">
        <f t="shared" si="7"/>
        <v>818</v>
      </c>
      <c r="J43" s="29"/>
    </row>
    <row r="44" spans="1:11" ht="14.1" customHeight="1" x14ac:dyDescent="0.25">
      <c r="A44" s="3" t="s">
        <v>41</v>
      </c>
      <c r="B44" s="12">
        <v>1359</v>
      </c>
      <c r="C44" s="12">
        <v>596</v>
      </c>
      <c r="D44" s="12">
        <f t="shared" si="6"/>
        <v>763</v>
      </c>
      <c r="E44" s="13">
        <v>693</v>
      </c>
      <c r="F44" s="14">
        <v>157</v>
      </c>
      <c r="G44" s="10">
        <f>B44-E44-F44</f>
        <v>509</v>
      </c>
      <c r="H44" s="7">
        <v>308</v>
      </c>
      <c r="I44" s="47">
        <f t="shared" si="7"/>
        <v>1051</v>
      </c>
      <c r="J44" s="29"/>
    </row>
    <row r="45" spans="1:11" ht="14.1" customHeight="1" x14ac:dyDescent="0.25">
      <c r="A45" s="3" t="s">
        <v>88</v>
      </c>
      <c r="B45" s="12">
        <v>867</v>
      </c>
      <c r="C45" s="12">
        <v>200</v>
      </c>
      <c r="D45" s="12">
        <f>B45-C45</f>
        <v>667</v>
      </c>
      <c r="E45" s="13">
        <v>668</v>
      </c>
      <c r="F45" s="14">
        <v>12</v>
      </c>
      <c r="G45" s="10">
        <f t="shared" si="8"/>
        <v>187</v>
      </c>
      <c r="H45" s="7">
        <v>245</v>
      </c>
      <c r="I45" s="47">
        <f>B45-H45</f>
        <v>622</v>
      </c>
      <c r="J45" s="29"/>
    </row>
    <row r="46" spans="1:11" ht="14.1" customHeight="1" x14ac:dyDescent="0.25">
      <c r="A46" s="3" t="s">
        <v>46</v>
      </c>
      <c r="B46" s="12">
        <v>4836</v>
      </c>
      <c r="C46" s="12">
        <v>1373</v>
      </c>
      <c r="D46" s="12">
        <f t="shared" si="6"/>
        <v>3463</v>
      </c>
      <c r="E46" s="13">
        <v>2921</v>
      </c>
      <c r="F46" s="14">
        <v>241</v>
      </c>
      <c r="G46" s="10">
        <f t="shared" si="8"/>
        <v>1674</v>
      </c>
      <c r="H46" s="7">
        <v>1115</v>
      </c>
      <c r="I46" s="47">
        <f t="shared" si="7"/>
        <v>3721</v>
      </c>
      <c r="J46" s="29"/>
    </row>
    <row r="47" spans="1:11" ht="14.1" customHeight="1" x14ac:dyDescent="0.25">
      <c r="A47" s="3" t="s">
        <v>22</v>
      </c>
      <c r="B47" s="12">
        <v>4401</v>
      </c>
      <c r="C47" s="12">
        <v>1183</v>
      </c>
      <c r="D47" s="12">
        <f t="shared" si="6"/>
        <v>3218</v>
      </c>
      <c r="E47" s="13">
        <v>1957</v>
      </c>
      <c r="F47" s="14">
        <v>142</v>
      </c>
      <c r="G47" s="10">
        <f t="shared" si="8"/>
        <v>2302</v>
      </c>
      <c r="H47" s="7">
        <v>956</v>
      </c>
      <c r="I47" s="47">
        <f t="shared" si="7"/>
        <v>3445</v>
      </c>
      <c r="J47" s="29"/>
    </row>
    <row r="48" spans="1:11" ht="14.1" customHeight="1" x14ac:dyDescent="0.25">
      <c r="A48" s="4" t="s">
        <v>43</v>
      </c>
      <c r="B48" s="12">
        <v>4620</v>
      </c>
      <c r="C48" s="12">
        <v>1682</v>
      </c>
      <c r="D48" s="12">
        <f t="shared" si="6"/>
        <v>2938</v>
      </c>
      <c r="E48" s="9">
        <v>3291</v>
      </c>
      <c r="F48" s="10">
        <v>513</v>
      </c>
      <c r="G48" s="10">
        <f t="shared" si="8"/>
        <v>816</v>
      </c>
      <c r="H48" s="7">
        <v>1114</v>
      </c>
      <c r="I48" s="47">
        <f t="shared" si="7"/>
        <v>3506</v>
      </c>
      <c r="J48" s="29"/>
    </row>
    <row r="49" spans="1:11" ht="12.75" customHeight="1" x14ac:dyDescent="0.25">
      <c r="A49" s="4"/>
      <c r="B49" s="12"/>
      <c r="C49" s="12"/>
      <c r="D49" s="12"/>
      <c r="E49" s="9"/>
      <c r="F49" s="10"/>
      <c r="G49" s="10"/>
      <c r="H49" s="7"/>
      <c r="I49" s="53"/>
      <c r="J49" s="29"/>
    </row>
    <row r="50" spans="1:11" ht="19.899999999999999" customHeight="1" x14ac:dyDescent="0.25">
      <c r="A50" s="5" t="s">
        <v>56</v>
      </c>
      <c r="B50" s="15">
        <f>SUM(B52:B55)</f>
        <v>1862</v>
      </c>
      <c r="C50" s="15">
        <f t="shared" ref="C50:I50" si="9">SUM(C52:C55)</f>
        <v>561</v>
      </c>
      <c r="D50" s="15">
        <f t="shared" si="9"/>
        <v>1301</v>
      </c>
      <c r="E50" s="15">
        <f t="shared" si="9"/>
        <v>984</v>
      </c>
      <c r="F50" s="49">
        <f t="shared" si="9"/>
        <v>90</v>
      </c>
      <c r="G50" s="49">
        <f t="shared" si="9"/>
        <v>788</v>
      </c>
      <c r="H50" s="15">
        <f t="shared" si="9"/>
        <v>436</v>
      </c>
      <c r="I50" s="49">
        <f t="shared" si="9"/>
        <v>1426</v>
      </c>
      <c r="J50" s="29"/>
    </row>
    <row r="51" spans="1:11" ht="12.75" customHeight="1" x14ac:dyDescent="0.25">
      <c r="A51" s="5"/>
      <c r="B51" s="15"/>
      <c r="C51" s="15"/>
      <c r="D51" s="15"/>
      <c r="E51" s="9"/>
      <c r="F51" s="10"/>
      <c r="G51" s="10"/>
      <c r="H51" s="7"/>
      <c r="I51" s="53"/>
      <c r="J51" s="29"/>
    </row>
    <row r="52" spans="1:11" ht="14.1" customHeight="1" x14ac:dyDescent="0.25">
      <c r="A52" s="2" t="s">
        <v>23</v>
      </c>
      <c r="B52" s="12">
        <v>725</v>
      </c>
      <c r="C52" s="12">
        <v>219</v>
      </c>
      <c r="D52" s="12">
        <f>B52-C52</f>
        <v>506</v>
      </c>
      <c r="E52" s="13">
        <v>312</v>
      </c>
      <c r="F52" s="14">
        <v>68</v>
      </c>
      <c r="G52" s="10">
        <f>B52-E52-F52</f>
        <v>345</v>
      </c>
      <c r="H52" s="61">
        <f>23+70+34+13</f>
        <v>140</v>
      </c>
      <c r="I52" s="74">
        <f>B52-H52</f>
        <v>585</v>
      </c>
      <c r="J52" s="29"/>
    </row>
    <row r="53" spans="1:11" ht="14.1" customHeight="1" x14ac:dyDescent="0.25">
      <c r="A53" s="2" t="s">
        <v>92</v>
      </c>
      <c r="B53" s="12">
        <v>150</v>
      </c>
      <c r="C53" s="12">
        <v>40</v>
      </c>
      <c r="D53" s="12">
        <f>B53-C53</f>
        <v>110</v>
      </c>
      <c r="E53" s="13">
        <v>54</v>
      </c>
      <c r="F53" s="14">
        <v>3</v>
      </c>
      <c r="G53" s="10">
        <f>B53-E53-F53</f>
        <v>93</v>
      </c>
      <c r="H53" s="61">
        <f>17+20</f>
        <v>37</v>
      </c>
      <c r="I53" s="47">
        <f>B53-H53</f>
        <v>113</v>
      </c>
      <c r="J53" s="29"/>
    </row>
    <row r="54" spans="1:11" ht="14.1" customHeight="1" x14ac:dyDescent="0.25">
      <c r="A54" s="2" t="s">
        <v>78</v>
      </c>
      <c r="B54" s="12">
        <v>407</v>
      </c>
      <c r="C54" s="12">
        <v>121</v>
      </c>
      <c r="D54" s="12">
        <f>B54-C54</f>
        <v>286</v>
      </c>
      <c r="E54" s="13">
        <v>114</v>
      </c>
      <c r="F54" s="14">
        <v>17</v>
      </c>
      <c r="G54" s="10">
        <f>B54-E54-F54</f>
        <v>276</v>
      </c>
      <c r="H54" s="61">
        <f>14+30+18+12</f>
        <v>74</v>
      </c>
      <c r="I54" s="47">
        <f>B54-H54</f>
        <v>333</v>
      </c>
      <c r="J54" s="29"/>
    </row>
    <row r="55" spans="1:11" ht="14.1" customHeight="1" x14ac:dyDescent="0.25">
      <c r="A55" s="2" t="s">
        <v>94</v>
      </c>
      <c r="B55" s="12">
        <v>580</v>
      </c>
      <c r="C55" s="12">
        <v>181</v>
      </c>
      <c r="D55" s="12">
        <f>B55-C55</f>
        <v>399</v>
      </c>
      <c r="E55" s="13">
        <v>504</v>
      </c>
      <c r="F55" s="14">
        <v>2</v>
      </c>
      <c r="G55" s="10">
        <f>B55-E55-F55</f>
        <v>74</v>
      </c>
      <c r="H55" s="61">
        <f>51+29+49+29+27</f>
        <v>185</v>
      </c>
      <c r="I55" s="47">
        <f>B55-H55</f>
        <v>395</v>
      </c>
      <c r="J55" s="29"/>
    </row>
    <row r="56" spans="1:11" ht="12.75" customHeight="1" x14ac:dyDescent="0.25">
      <c r="A56" s="2"/>
      <c r="B56" s="12"/>
      <c r="C56" s="12"/>
      <c r="D56" s="12"/>
      <c r="E56" s="13"/>
      <c r="F56" s="14"/>
      <c r="G56" s="10"/>
      <c r="H56" s="61"/>
      <c r="I56" s="47"/>
      <c r="J56" s="29"/>
    </row>
    <row r="57" spans="1:11" ht="15.6" customHeight="1" x14ac:dyDescent="0.25">
      <c r="A57" s="48" t="s">
        <v>62</v>
      </c>
      <c r="B57" s="15">
        <f t="shared" ref="B57:I57" si="10">SUM(B59:B80)</f>
        <v>2923</v>
      </c>
      <c r="C57" s="15">
        <f t="shared" si="10"/>
        <v>1098</v>
      </c>
      <c r="D57" s="15">
        <f t="shared" si="10"/>
        <v>1825</v>
      </c>
      <c r="E57" s="15">
        <f t="shared" si="10"/>
        <v>2602</v>
      </c>
      <c r="F57" s="15">
        <f t="shared" si="10"/>
        <v>92</v>
      </c>
      <c r="G57" s="15">
        <f t="shared" si="10"/>
        <v>229</v>
      </c>
      <c r="H57" s="15">
        <f t="shared" si="10"/>
        <v>587</v>
      </c>
      <c r="I57" s="49">
        <f t="shared" si="10"/>
        <v>2349</v>
      </c>
      <c r="J57" s="29"/>
      <c r="K57" s="29"/>
    </row>
    <row r="58" spans="1:11" ht="14.25" customHeight="1" x14ac:dyDescent="0.25">
      <c r="A58" s="2"/>
      <c r="B58" s="12"/>
      <c r="C58" s="12"/>
      <c r="D58" s="12"/>
      <c r="E58" s="13"/>
      <c r="F58" s="14"/>
      <c r="G58" s="10"/>
      <c r="H58" s="61"/>
      <c r="I58" s="47"/>
      <c r="J58" s="29"/>
    </row>
    <row r="59" spans="1:11" ht="14.1" customHeight="1" x14ac:dyDescent="0.25">
      <c r="A59" s="3" t="s">
        <v>75</v>
      </c>
      <c r="B59" s="12">
        <v>381</v>
      </c>
      <c r="C59" s="12">
        <v>127</v>
      </c>
      <c r="D59" s="12">
        <f>B59-C59</f>
        <v>254</v>
      </c>
      <c r="E59" s="13">
        <v>356</v>
      </c>
      <c r="F59" s="14">
        <v>5</v>
      </c>
      <c r="G59" s="14">
        <f>B59-E59-F59</f>
        <v>20</v>
      </c>
      <c r="H59" s="61">
        <f>3+52</f>
        <v>55</v>
      </c>
      <c r="I59" s="47">
        <f>B59-H59</f>
        <v>326</v>
      </c>
      <c r="J59" s="29"/>
    </row>
    <row r="60" spans="1:11" ht="14.1" customHeight="1" x14ac:dyDescent="0.25">
      <c r="A60" s="3" t="s">
        <v>89</v>
      </c>
      <c r="B60" s="12">
        <v>10</v>
      </c>
      <c r="C60" s="12">
        <v>4</v>
      </c>
      <c r="D60" s="12">
        <f t="shared" ref="D60:D66" si="11">B60-C60</f>
        <v>6</v>
      </c>
      <c r="E60" s="13">
        <v>10</v>
      </c>
      <c r="F60" s="14" t="s">
        <v>93</v>
      </c>
      <c r="G60" s="14" t="s">
        <v>93</v>
      </c>
      <c r="H60" s="61" t="s">
        <v>93</v>
      </c>
      <c r="I60" s="47">
        <f>B60</f>
        <v>10</v>
      </c>
      <c r="J60" s="29"/>
    </row>
    <row r="61" spans="1:11" ht="14.1" customHeight="1" x14ac:dyDescent="0.25">
      <c r="A61" s="3" t="s">
        <v>76</v>
      </c>
      <c r="B61" s="12">
        <v>496</v>
      </c>
      <c r="C61" s="12">
        <v>218</v>
      </c>
      <c r="D61" s="12">
        <f t="shared" si="11"/>
        <v>278</v>
      </c>
      <c r="E61" s="13">
        <v>431</v>
      </c>
      <c r="F61" s="14" t="s">
        <v>93</v>
      </c>
      <c r="G61" s="14">
        <f>B61-E61</f>
        <v>65</v>
      </c>
      <c r="H61" s="61">
        <f>30+78</f>
        <v>108</v>
      </c>
      <c r="I61" s="47">
        <f>B61-H61</f>
        <v>388</v>
      </c>
      <c r="J61" s="29"/>
    </row>
    <row r="62" spans="1:11" ht="14.1" customHeight="1" x14ac:dyDescent="0.25">
      <c r="A62" s="3" t="s">
        <v>90</v>
      </c>
      <c r="B62" s="12">
        <v>270</v>
      </c>
      <c r="C62" s="12">
        <v>118</v>
      </c>
      <c r="D62" s="12">
        <f t="shared" si="11"/>
        <v>152</v>
      </c>
      <c r="E62" s="13">
        <v>165</v>
      </c>
      <c r="F62" s="14">
        <v>78</v>
      </c>
      <c r="G62" s="14">
        <f>B62-E62-F62</f>
        <v>27</v>
      </c>
      <c r="H62" s="61">
        <f>25+29</f>
        <v>54</v>
      </c>
      <c r="I62" s="47">
        <f>B62-H62</f>
        <v>216</v>
      </c>
      <c r="J62" s="29"/>
    </row>
    <row r="63" spans="1:11" ht="14.1" customHeight="1" x14ac:dyDescent="0.25">
      <c r="A63" s="3" t="s">
        <v>91</v>
      </c>
      <c r="B63" s="12">
        <v>265</v>
      </c>
      <c r="C63" s="12">
        <v>94</v>
      </c>
      <c r="D63" s="12">
        <f t="shared" si="11"/>
        <v>171</v>
      </c>
      <c r="E63" s="13">
        <v>252</v>
      </c>
      <c r="F63" s="14">
        <v>2</v>
      </c>
      <c r="G63" s="14">
        <f>B63-E63-F63</f>
        <v>11</v>
      </c>
      <c r="H63" s="61">
        <v>45</v>
      </c>
      <c r="I63" s="47">
        <f>B63-H63</f>
        <v>220</v>
      </c>
      <c r="J63" s="29"/>
    </row>
    <row r="64" spans="1:11" ht="14.1" customHeight="1" x14ac:dyDescent="0.25">
      <c r="A64" s="3" t="s">
        <v>69</v>
      </c>
      <c r="B64" s="12">
        <v>8</v>
      </c>
      <c r="C64" s="12">
        <v>1</v>
      </c>
      <c r="D64" s="12">
        <f t="shared" si="11"/>
        <v>7</v>
      </c>
      <c r="E64" s="13">
        <v>8</v>
      </c>
      <c r="F64" s="14" t="s">
        <v>93</v>
      </c>
      <c r="G64" s="14" t="s">
        <v>93</v>
      </c>
      <c r="H64" s="61" t="s">
        <v>93</v>
      </c>
      <c r="I64" s="47">
        <f>B64</f>
        <v>8</v>
      </c>
      <c r="J64" s="29"/>
    </row>
    <row r="65" spans="1:10" ht="14.1" customHeight="1" x14ac:dyDescent="0.25">
      <c r="A65" s="4" t="s">
        <v>64</v>
      </c>
      <c r="B65" s="37">
        <v>15</v>
      </c>
      <c r="C65" s="87">
        <v>8</v>
      </c>
      <c r="D65" s="12">
        <f t="shared" si="11"/>
        <v>7</v>
      </c>
      <c r="E65" s="13">
        <v>12</v>
      </c>
      <c r="F65" s="14" t="s">
        <v>93</v>
      </c>
      <c r="G65" s="14">
        <f>B65-E65</f>
        <v>3</v>
      </c>
      <c r="H65" s="61" t="s">
        <v>93</v>
      </c>
      <c r="I65" s="47">
        <f>B65</f>
        <v>15</v>
      </c>
      <c r="J65" s="29"/>
    </row>
    <row r="66" spans="1:10" ht="14.1" customHeight="1" x14ac:dyDescent="0.25">
      <c r="A66" s="2" t="s">
        <v>71</v>
      </c>
      <c r="B66" s="12">
        <v>87</v>
      </c>
      <c r="C66" s="12">
        <v>17</v>
      </c>
      <c r="D66" s="12">
        <f t="shared" si="11"/>
        <v>70</v>
      </c>
      <c r="E66" s="13">
        <v>63</v>
      </c>
      <c r="F66" s="14">
        <v>1</v>
      </c>
      <c r="G66" s="14">
        <f>B66-E66-F66</f>
        <v>23</v>
      </c>
      <c r="H66" s="61">
        <f>18+7</f>
        <v>25</v>
      </c>
      <c r="I66" s="47">
        <f>B66-H66</f>
        <v>62</v>
      </c>
      <c r="J66" s="29"/>
    </row>
    <row r="67" spans="1:10" ht="14.1" customHeight="1" x14ac:dyDescent="0.25">
      <c r="A67" s="2" t="s">
        <v>65</v>
      </c>
      <c r="B67" s="12">
        <v>21</v>
      </c>
      <c r="C67" s="12">
        <v>3</v>
      </c>
      <c r="D67" s="12">
        <f t="shared" ref="D67:D72" si="12">B67-C67</f>
        <v>18</v>
      </c>
      <c r="E67" s="13">
        <v>16</v>
      </c>
      <c r="F67" s="14" t="s">
        <v>93</v>
      </c>
      <c r="G67" s="14">
        <f>B67-E67</f>
        <v>5</v>
      </c>
      <c r="H67" s="61" t="s">
        <v>93</v>
      </c>
      <c r="I67" s="47">
        <f>B67</f>
        <v>21</v>
      </c>
      <c r="J67" s="29"/>
    </row>
    <row r="68" spans="1:10" ht="14.1" customHeight="1" x14ac:dyDescent="0.25">
      <c r="A68" s="2" t="s">
        <v>73</v>
      </c>
      <c r="B68" s="12">
        <v>212</v>
      </c>
      <c r="C68" s="12">
        <v>7</v>
      </c>
      <c r="D68" s="12">
        <f t="shared" si="12"/>
        <v>205</v>
      </c>
      <c r="E68" s="13">
        <v>159</v>
      </c>
      <c r="F68" s="14">
        <v>3</v>
      </c>
      <c r="G68" s="14">
        <f>B68-E68-F68</f>
        <v>50</v>
      </c>
      <c r="H68" s="61">
        <f>15+55</f>
        <v>70</v>
      </c>
      <c r="I68" s="47">
        <f>B68-H68</f>
        <v>142</v>
      </c>
      <c r="J68" s="29"/>
    </row>
    <row r="69" spans="1:10" ht="14.1" customHeight="1" x14ac:dyDescent="0.25">
      <c r="A69" s="3" t="s">
        <v>81</v>
      </c>
      <c r="B69" s="12">
        <v>19</v>
      </c>
      <c r="C69" s="12">
        <v>2</v>
      </c>
      <c r="D69" s="12">
        <f t="shared" si="12"/>
        <v>17</v>
      </c>
      <c r="E69" s="13">
        <v>19</v>
      </c>
      <c r="F69" s="14" t="s">
        <v>93</v>
      </c>
      <c r="G69" s="14" t="s">
        <v>93</v>
      </c>
      <c r="H69" s="61" t="s">
        <v>93</v>
      </c>
      <c r="I69" s="47">
        <f>B69</f>
        <v>19</v>
      </c>
      <c r="J69" s="29"/>
    </row>
    <row r="70" spans="1:10" ht="14.1" customHeight="1" x14ac:dyDescent="0.25">
      <c r="A70" s="3" t="s">
        <v>82</v>
      </c>
      <c r="B70" s="12">
        <v>15</v>
      </c>
      <c r="C70" s="12">
        <v>3</v>
      </c>
      <c r="D70" s="12">
        <f t="shared" si="12"/>
        <v>12</v>
      </c>
      <c r="E70" s="13">
        <v>15</v>
      </c>
      <c r="F70" s="14" t="s">
        <v>93</v>
      </c>
      <c r="G70" s="14" t="s">
        <v>93</v>
      </c>
      <c r="H70" s="61" t="s">
        <v>93</v>
      </c>
      <c r="I70" s="47">
        <f>B70</f>
        <v>15</v>
      </c>
      <c r="J70" s="29"/>
    </row>
    <row r="71" spans="1:10" ht="14.1" customHeight="1" x14ac:dyDescent="0.25">
      <c r="A71" s="3" t="s">
        <v>83</v>
      </c>
      <c r="B71" s="12">
        <v>10</v>
      </c>
      <c r="C71" s="12">
        <v>2</v>
      </c>
      <c r="D71" s="12">
        <f t="shared" si="12"/>
        <v>8</v>
      </c>
      <c r="E71" s="13">
        <v>9</v>
      </c>
      <c r="F71" s="14">
        <v>1</v>
      </c>
      <c r="G71" s="14" t="s">
        <v>93</v>
      </c>
      <c r="H71" s="61" t="s">
        <v>93</v>
      </c>
      <c r="I71" s="47">
        <f>B71</f>
        <v>10</v>
      </c>
      <c r="J71" s="29"/>
    </row>
    <row r="72" spans="1:10" ht="14.1" customHeight="1" x14ac:dyDescent="0.25">
      <c r="A72" s="3" t="s">
        <v>72</v>
      </c>
      <c r="B72" s="12">
        <v>15</v>
      </c>
      <c r="C72" s="12">
        <v>6</v>
      </c>
      <c r="D72" s="12">
        <f t="shared" si="12"/>
        <v>9</v>
      </c>
      <c r="E72" s="13">
        <v>15</v>
      </c>
      <c r="F72" s="14" t="s">
        <v>93</v>
      </c>
      <c r="G72" s="14" t="s">
        <v>93</v>
      </c>
      <c r="H72" s="61" t="s">
        <v>93</v>
      </c>
      <c r="I72" s="47">
        <f>B72</f>
        <v>15</v>
      </c>
      <c r="J72" s="29"/>
    </row>
    <row r="73" spans="1:10" ht="14.1" customHeight="1" x14ac:dyDescent="0.25">
      <c r="A73" s="3" t="s">
        <v>80</v>
      </c>
      <c r="B73" s="12">
        <v>1</v>
      </c>
      <c r="C73" s="12" t="s">
        <v>93</v>
      </c>
      <c r="D73" s="12">
        <f>B73</f>
        <v>1</v>
      </c>
      <c r="E73" s="13">
        <v>1</v>
      </c>
      <c r="F73" s="14" t="s">
        <v>93</v>
      </c>
      <c r="G73" s="14" t="s">
        <v>93</v>
      </c>
      <c r="H73" s="61" t="s">
        <v>93</v>
      </c>
      <c r="I73" s="47">
        <f>B73</f>
        <v>1</v>
      </c>
      <c r="J73" s="29"/>
    </row>
    <row r="74" spans="1:10" ht="14.1" customHeight="1" x14ac:dyDescent="0.25">
      <c r="A74" s="3" t="s">
        <v>66</v>
      </c>
      <c r="B74" s="12">
        <v>118</v>
      </c>
      <c r="C74" s="12">
        <v>32</v>
      </c>
      <c r="D74" s="12">
        <f t="shared" ref="D74:D80" si="13">B74-C74</f>
        <v>86</v>
      </c>
      <c r="E74" s="13">
        <v>109</v>
      </c>
      <c r="F74" s="14">
        <v>2</v>
      </c>
      <c r="G74" s="14">
        <f>B74-E74-F74</f>
        <v>7</v>
      </c>
      <c r="H74" s="61">
        <f>8+9+14</f>
        <v>31</v>
      </c>
      <c r="I74" s="47">
        <f>B74-H74</f>
        <v>87</v>
      </c>
      <c r="J74" s="29"/>
    </row>
    <row r="75" spans="1:10" ht="14.1" customHeight="1" x14ac:dyDescent="0.25">
      <c r="A75" s="3" t="s">
        <v>67</v>
      </c>
      <c r="B75" s="12">
        <v>89</v>
      </c>
      <c r="C75" s="12">
        <v>23</v>
      </c>
      <c r="D75" s="12">
        <f t="shared" si="13"/>
        <v>66</v>
      </c>
      <c r="E75" s="13">
        <v>77</v>
      </c>
      <c r="F75" s="14" t="s">
        <v>93</v>
      </c>
      <c r="G75" s="14">
        <f>B75-E75</f>
        <v>12</v>
      </c>
      <c r="H75" s="61">
        <f>6+1+5</f>
        <v>12</v>
      </c>
      <c r="I75" s="47">
        <f>B75-H75</f>
        <v>77</v>
      </c>
      <c r="J75" s="29"/>
    </row>
    <row r="76" spans="1:10" ht="14.1" customHeight="1" x14ac:dyDescent="0.25">
      <c r="A76" s="3" t="s">
        <v>68</v>
      </c>
      <c r="B76" s="12">
        <v>325</v>
      </c>
      <c r="C76" s="12">
        <v>177</v>
      </c>
      <c r="D76" s="12">
        <f t="shared" si="13"/>
        <v>148</v>
      </c>
      <c r="E76" s="13">
        <v>325</v>
      </c>
      <c r="F76" s="14" t="s">
        <v>93</v>
      </c>
      <c r="G76" s="14" t="s">
        <v>93</v>
      </c>
      <c r="H76" s="61">
        <f>24+42</f>
        <v>66</v>
      </c>
      <c r="I76" s="47">
        <f>B76-H76</f>
        <v>259</v>
      </c>
      <c r="J76" s="29"/>
    </row>
    <row r="77" spans="1:10" ht="14.1" customHeight="1" x14ac:dyDescent="0.25">
      <c r="A77" s="3" t="s">
        <v>79</v>
      </c>
      <c r="B77" s="12">
        <v>36</v>
      </c>
      <c r="C77" s="12">
        <v>6</v>
      </c>
      <c r="D77" s="12">
        <f t="shared" si="13"/>
        <v>30</v>
      </c>
      <c r="E77" s="13">
        <v>35</v>
      </c>
      <c r="F77" s="14" t="s">
        <v>93</v>
      </c>
      <c r="G77" s="14">
        <f>B77-E77</f>
        <v>1</v>
      </c>
      <c r="H77" s="61">
        <v>13</v>
      </c>
      <c r="I77" s="47">
        <f>B77</f>
        <v>36</v>
      </c>
      <c r="J77" s="29"/>
    </row>
    <row r="78" spans="1:10" ht="14.1" customHeight="1" x14ac:dyDescent="0.25">
      <c r="A78" s="4" t="s">
        <v>63</v>
      </c>
      <c r="B78" s="12">
        <v>100</v>
      </c>
      <c r="C78" s="12">
        <v>41</v>
      </c>
      <c r="D78" s="12">
        <f t="shared" si="13"/>
        <v>59</v>
      </c>
      <c r="E78" s="13">
        <v>95</v>
      </c>
      <c r="F78" s="14" t="s">
        <v>93</v>
      </c>
      <c r="G78" s="14">
        <f>B78-E78</f>
        <v>5</v>
      </c>
      <c r="H78" s="61">
        <v>36</v>
      </c>
      <c r="I78" s="47">
        <f>B78-H78</f>
        <v>64</v>
      </c>
      <c r="J78" s="29"/>
    </row>
    <row r="79" spans="1:10" ht="15" customHeight="1" x14ac:dyDescent="0.25">
      <c r="A79" s="3" t="s">
        <v>95</v>
      </c>
      <c r="B79" s="12">
        <v>197</v>
      </c>
      <c r="C79" s="12">
        <v>90</v>
      </c>
      <c r="D79" s="12">
        <f t="shared" si="13"/>
        <v>107</v>
      </c>
      <c r="E79" s="13">
        <v>197</v>
      </c>
      <c r="F79" s="14" t="s">
        <v>93</v>
      </c>
      <c r="G79" s="14" t="s">
        <v>93</v>
      </c>
      <c r="H79" s="61">
        <v>19</v>
      </c>
      <c r="I79" s="47">
        <f>B79-H79</f>
        <v>178</v>
      </c>
      <c r="J79" s="29"/>
    </row>
    <row r="80" spans="1:10" ht="17.25" customHeight="1" x14ac:dyDescent="0.25">
      <c r="A80" s="3" t="s">
        <v>96</v>
      </c>
      <c r="B80" s="12">
        <v>233</v>
      </c>
      <c r="C80" s="12">
        <v>119</v>
      </c>
      <c r="D80" s="12">
        <f t="shared" si="13"/>
        <v>114</v>
      </c>
      <c r="E80" s="13">
        <v>233</v>
      </c>
      <c r="F80" s="14" t="s">
        <v>93</v>
      </c>
      <c r="G80" s="14" t="s">
        <v>93</v>
      </c>
      <c r="H80" s="61">
        <v>53</v>
      </c>
      <c r="I80" s="47">
        <f>B80-H80</f>
        <v>180</v>
      </c>
      <c r="J80" s="29"/>
    </row>
    <row r="81" spans="1:9" ht="15.75" customHeight="1" x14ac:dyDescent="0.2">
      <c r="A81" s="2"/>
      <c r="B81" s="9"/>
      <c r="C81" s="16"/>
      <c r="D81" s="16"/>
      <c r="E81" s="16"/>
      <c r="F81" s="50"/>
      <c r="G81" s="50"/>
      <c r="H81" s="62"/>
      <c r="I81" s="54"/>
    </row>
    <row r="82" spans="1:9" ht="12.75" customHeight="1" x14ac:dyDescent="0.2">
      <c r="A82" s="32"/>
      <c r="B82" s="33"/>
      <c r="C82" s="34"/>
      <c r="D82" s="34"/>
      <c r="E82" s="1"/>
      <c r="F82" s="1"/>
      <c r="G82" s="1"/>
    </row>
    <row r="83" spans="1:9" x14ac:dyDescent="0.2">
      <c r="A83" s="88" t="s">
        <v>84</v>
      </c>
      <c r="B83" s="34"/>
      <c r="C83" s="34"/>
      <c r="D83" s="34"/>
      <c r="E83" s="1"/>
      <c r="F83" s="1"/>
      <c r="G83" s="1"/>
    </row>
    <row r="84" spans="1:9" x14ac:dyDescent="0.2">
      <c r="A84" s="64"/>
      <c r="B84" s="34"/>
      <c r="C84" s="34"/>
      <c r="D84" s="34"/>
      <c r="E84" s="1"/>
      <c r="F84" s="1"/>
      <c r="G84" s="1"/>
    </row>
    <row r="85" spans="1:9" x14ac:dyDescent="0.2">
      <c r="A85" s="35"/>
      <c r="B85" s="34"/>
      <c r="C85" s="34"/>
      <c r="D85" s="34"/>
      <c r="E85" s="1"/>
      <c r="F85" s="1"/>
      <c r="G85" s="1"/>
    </row>
    <row r="86" spans="1:9" x14ac:dyDescent="0.2">
      <c r="A86" s="35"/>
      <c r="B86" s="34"/>
      <c r="C86" s="34"/>
      <c r="D86" s="34"/>
      <c r="E86" s="1"/>
      <c r="F86" s="1"/>
      <c r="G86" s="1"/>
    </row>
    <row r="87" spans="1:9" x14ac:dyDescent="0.2">
      <c r="A87" s="35"/>
      <c r="B87" s="34"/>
      <c r="C87" s="34"/>
      <c r="D87" s="34"/>
      <c r="E87" s="1"/>
      <c r="F87" s="1"/>
      <c r="G87" s="1"/>
    </row>
    <row r="88" spans="1:9" x14ac:dyDescent="0.2">
      <c r="A88" s="35"/>
      <c r="B88" s="34"/>
      <c r="C88" s="34"/>
      <c r="D88" s="34"/>
      <c r="E88" s="1"/>
      <c r="F88" s="1"/>
      <c r="G88" s="1"/>
    </row>
    <row r="89" spans="1:9" x14ac:dyDescent="0.2">
      <c r="A89" s="35"/>
      <c r="B89" s="34"/>
      <c r="C89" s="34"/>
      <c r="D89" s="34"/>
      <c r="E89" s="1"/>
      <c r="F89" s="1"/>
      <c r="G89" s="1"/>
    </row>
    <row r="90" spans="1:9" x14ac:dyDescent="0.2">
      <c r="A90" s="35"/>
      <c r="B90" s="34"/>
      <c r="C90" s="34"/>
      <c r="D90" s="34"/>
      <c r="E90" s="1"/>
      <c r="F90" s="1"/>
      <c r="G90" s="1"/>
    </row>
    <row r="91" spans="1:9" x14ac:dyDescent="0.2">
      <c r="A91" s="35"/>
      <c r="B91" s="34"/>
      <c r="C91" s="34"/>
      <c r="D91" s="34"/>
      <c r="E91" s="1"/>
      <c r="F91" s="1"/>
      <c r="G91" s="1"/>
    </row>
    <row r="92" spans="1:9" x14ac:dyDescent="0.2">
      <c r="A92" s="35"/>
      <c r="B92" s="34"/>
      <c r="C92" s="34"/>
      <c r="D92" s="34"/>
      <c r="E92" s="1"/>
      <c r="F92" s="1"/>
      <c r="G92" s="1"/>
    </row>
    <row r="93" spans="1:9" ht="0.75" customHeight="1" x14ac:dyDescent="0.2">
      <c r="A93" s="35" t="s">
        <v>39</v>
      </c>
      <c r="B93" s="34"/>
      <c r="C93" s="34"/>
      <c r="D93" s="34"/>
      <c r="E93" s="1"/>
      <c r="F93" s="1"/>
      <c r="G93" s="1"/>
    </row>
    <row r="94" spans="1:9" ht="15.75" hidden="1" x14ac:dyDescent="0.25">
      <c r="A94" s="35" t="s">
        <v>53</v>
      </c>
      <c r="B94" s="34"/>
      <c r="C94" s="34"/>
      <c r="D94" s="34"/>
      <c r="E94" s="1"/>
      <c r="F94" s="1"/>
      <c r="G94" s="1"/>
    </row>
    <row r="95" spans="1:9" hidden="1" x14ac:dyDescent="0.2">
      <c r="A95" s="35" t="s">
        <v>48</v>
      </c>
      <c r="B95" s="34"/>
      <c r="C95" s="34"/>
      <c r="D95" s="34"/>
      <c r="E95" s="1"/>
      <c r="F95" s="1"/>
      <c r="G95" s="1"/>
    </row>
    <row r="96" spans="1:9" hidden="1" x14ac:dyDescent="0.2">
      <c r="A96" s="35" t="s">
        <v>49</v>
      </c>
      <c r="B96" s="34"/>
      <c r="C96" s="34"/>
      <c r="D96" s="34"/>
      <c r="E96" s="1"/>
      <c r="F96" s="1"/>
      <c r="G96" s="1"/>
    </row>
    <row r="97" spans="1:2" hidden="1" x14ac:dyDescent="0.2">
      <c r="A97" s="35" t="s">
        <v>54</v>
      </c>
      <c r="B97" s="37"/>
    </row>
    <row r="98" spans="1:2" hidden="1" x14ac:dyDescent="0.2">
      <c r="A98" s="35" t="s">
        <v>50</v>
      </c>
      <c r="B98" s="37"/>
    </row>
    <row r="99" spans="1:2" hidden="1" x14ac:dyDescent="0.2">
      <c r="A99" s="35" t="s">
        <v>52</v>
      </c>
      <c r="B99" s="37"/>
    </row>
    <row r="100" spans="1:2" x14ac:dyDescent="0.2">
      <c r="A100" t="s">
        <v>51</v>
      </c>
      <c r="B100" s="37"/>
    </row>
    <row r="101" spans="1:2" x14ac:dyDescent="0.2">
      <c r="B101" s="37"/>
    </row>
  </sheetData>
  <mergeCells count="3">
    <mergeCell ref="A1:I1"/>
    <mergeCell ref="A2:I2"/>
    <mergeCell ref="A3:I3"/>
  </mergeCells>
  <phoneticPr fontId="0" type="noConversion"/>
  <printOptions horizontalCentered="1"/>
  <pageMargins left="0.82677165354330717" right="0.6692913385826772" top="1.0236220472440944" bottom="0.39370078740157483" header="0" footer="0.43307086614173229"/>
  <pageSetup scale="50" orientation="portrait" r:id="rId1"/>
  <headerFooter alignWithMargins="0">
    <oddFooter>&amp;R&amp;P</oddFooter>
  </headerFooter>
  <ignoredErrors>
    <ignoredError sqref="I77 I60 D73 G66 I68 F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workbookViewId="0">
      <selection activeCell="B3" sqref="B3"/>
    </sheetView>
  </sheetViews>
  <sheetFormatPr baseColWidth="10" defaultRowHeight="15" x14ac:dyDescent="0.2"/>
  <cols>
    <col min="1" max="1" width="14.33203125" customWidth="1"/>
    <col min="2" max="2" width="17.33203125" customWidth="1"/>
    <col min="3" max="3" width="13.33203125" customWidth="1"/>
  </cols>
  <sheetData>
    <row r="3" spans="1:3" x14ac:dyDescent="0.2">
      <c r="A3" t="s">
        <v>28</v>
      </c>
      <c r="B3" s="38">
        <f>'cifra-final'!C9</f>
        <v>25267</v>
      </c>
    </row>
    <row r="4" spans="1:3" x14ac:dyDescent="0.2">
      <c r="A4" t="s">
        <v>29</v>
      </c>
      <c r="B4" s="39">
        <f>'cifra-final'!D9</f>
        <v>46467</v>
      </c>
    </row>
    <row r="9" spans="1:3" x14ac:dyDescent="0.2">
      <c r="A9" t="s">
        <v>31</v>
      </c>
      <c r="B9">
        <f>'cifra-final'!E9</f>
        <v>47017</v>
      </c>
    </row>
    <row r="10" spans="1:3" x14ac:dyDescent="0.2">
      <c r="A10" t="s">
        <v>33</v>
      </c>
      <c r="B10">
        <f>'cifra-final'!G9</f>
        <v>21822</v>
      </c>
    </row>
    <row r="11" spans="1:3" x14ac:dyDescent="0.2">
      <c r="A11" t="s">
        <v>32</v>
      </c>
      <c r="B11">
        <f>'cifra-final'!F9</f>
        <v>2895</v>
      </c>
    </row>
    <row r="15" spans="1:3" x14ac:dyDescent="0.2">
      <c r="A15" s="6"/>
      <c r="B15" s="6" t="s">
        <v>34</v>
      </c>
      <c r="C15" s="6" t="s">
        <v>35</v>
      </c>
    </row>
    <row r="16" spans="1:3" x14ac:dyDescent="0.2">
      <c r="A16" s="6" t="s">
        <v>36</v>
      </c>
      <c r="B16" s="6"/>
      <c r="C16" s="6"/>
    </row>
    <row r="17" spans="1:3" x14ac:dyDescent="0.2">
      <c r="A17" s="6" t="s">
        <v>37</v>
      </c>
      <c r="B17" s="6"/>
      <c r="C17" s="6"/>
    </row>
    <row r="18" spans="1:3" x14ac:dyDescent="0.2">
      <c r="A18" s="6" t="s">
        <v>38</v>
      </c>
      <c r="B18" s="6"/>
      <c r="C18" s="6"/>
    </row>
    <row r="25" spans="1:3" x14ac:dyDescent="0.2">
      <c r="C25" s="41"/>
    </row>
    <row r="27" spans="1:3" x14ac:dyDescent="0.2">
      <c r="C27" s="41"/>
    </row>
    <row r="30" spans="1:3" x14ac:dyDescent="0.2">
      <c r="C30" s="41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cifra-final</vt:lpstr>
      <vt:lpstr>DATOS-GRAF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Informática</dc:creator>
  <cp:lastModifiedBy>Full name</cp:lastModifiedBy>
  <cp:lastPrinted>2019-05-30T16:54:28Z</cp:lastPrinted>
  <dcterms:created xsi:type="dcterms:W3CDTF">2019-05-30T16:54:01Z</dcterms:created>
  <dcterms:modified xsi:type="dcterms:W3CDTF">2019-09-23T19:29:06Z</dcterms:modified>
</cp:coreProperties>
</file>