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32760" windowWidth="6000" windowHeight="6600" tabRatio="710" activeTab="0"/>
  </bookViews>
  <sheets>
    <sheet name="cifra-final" sheetId="1" r:id="rId1"/>
    <sheet name="DATOS-GRAF" sheetId="2" r:id="rId2"/>
  </sheets>
  <definedNames/>
  <calcPr fullCalcOnLoad="1"/>
</workbook>
</file>

<file path=xl/sharedStrings.xml><?xml version="1.0" encoding="utf-8"?>
<sst xmlns="http://schemas.openxmlformats.org/spreadsheetml/2006/main" count="137" uniqueCount="100">
  <si>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</si>
  <si>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</si>
  <si>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</si>
  <si>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</si>
  <si>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</si>
  <si>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</si>
  <si>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</si>
  <si>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</si>
  <si>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</si>
  <si>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</si>
  <si>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</si>
  <si>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</si>
  <si>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</si>
  <si>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</si>
  <si>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</si>
  <si>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</si>
  <si>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</si>
  <si>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</si>
  <si>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</si>
  <si>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</si>
  <si>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</si>
  <si>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</si>
  <si>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</si>
  <si>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</si>
  <si>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</si>
  <si>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</si>
  <si>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</si>
  <si>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</si>
  <si>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</si>
  <si>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</si>
  <si>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</si>
  <si>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</si>
  <si>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</si>
  <si>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</si>
  <si>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</si>
  <si>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</si>
  <si>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</si>
  <si>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</si>
  <si>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</si>
  <si>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 xml:space="preserve">Nota:  Este cuadro se refiere a matrícula en el nivel de pregrado. 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</si>
  <si>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</si>
  <si>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</si>
  <si>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</si>
  <si>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</si>
  <si>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</si>
  <si>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</si>
  <si>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</si>
  <si>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</si>
  <si>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       General de Planificación y Evaluación Universitaria;</t>
  </si>
  <si>
    <t xml:space="preserve">          FACULTADES: Derecho y Ciencias políticas, Economía, Humanidades, Informática, Electrónica y Comunicación y Odontología.</t>
  </si>
  <si>
    <t xml:space="preserve">          EXTENSIONES DOCENTES: Aguadulce, Chepo, Darién, Soná.</t>
  </si>
  <si>
    <t xml:space="preserve">   </t>
  </si>
  <si>
    <t xml:space="preserve">          Por ende se utilizó el listado de cantidad de estudiantes clasificados por sexo y turno de la Dirección de Informática.</t>
  </si>
  <si>
    <r>
      <t xml:space="preserve">          Unidades Académicas  que </t>
    </r>
    <r>
      <rPr>
        <b/>
        <sz val="11"/>
        <rFont val="Arial"/>
        <family val="2"/>
      </rPr>
      <t xml:space="preserve">NO enviaron </t>
    </r>
    <r>
      <rPr>
        <sz val="11"/>
        <rFont val="Arial"/>
        <family val="2"/>
      </rPr>
      <t>la información de matrícula, por sexo, turno y año de estudio solicitada por la Dirección</t>
    </r>
  </si>
  <si>
    <t xml:space="preserve">          CENTROS REGIONALES UNIVERSITARIOS: Coclé, Panamá Oeste, San Miguelito.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</si>
  <si>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</si>
  <si>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</si>
  <si>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</si>
  <si>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</si>
  <si>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>Clase de Ingreso</t>
  </si>
  <si>
    <t>Primer  Ingreso</t>
  </si>
  <si>
    <t>Re- Ingreso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</si>
  <si>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</si>
  <si>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</si>
  <si>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</si>
  <si>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Olá -  (Coclé) ...........................................................................................................................................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</si>
  <si>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</si>
  <si>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</si>
  <si>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</si>
  <si>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</si>
  <si>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</si>
  <si>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SEGÚN SEDE, FACULTAD Y UBICACIÓN:  PRIMER SEMESTRE;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</si>
  <si>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</si>
  <si>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</si>
  <si>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Guabal -(Aréa Comarcal Ngobe Bugle)   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</si>
  <si>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</si>
  <si>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 xml:space="preserve">Cuadro 1.  MATRÍCULA EN LA UNIVERSIDAD DE PANAMÁ, POR SEXO ,TURNO Y CLASE DE INGRESO, 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</si>
  <si>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</si>
  <si>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</si>
  <si>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</si>
  <si>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</si>
  <si>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</si>
  <si>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</si>
  <si>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</si>
  <si>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</si>
  <si>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</si>
  <si>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</si>
  <si>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</si>
  <si>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</si>
  <si>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</si>
  <si>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</si>
  <si>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AÑO ACADÉMICO 2,018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</si>
  <si>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</si>
  <si>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</si>
  <si>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</si>
  <si>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</si>
  <si>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</si>
  <si>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Tortí(1)………………………………………………………………..</t>
  </si>
  <si>
    <t>Cerro Puerco -(Aréa Comarcal Ngobe Bugle)…..............................................................................................................................................</t>
  </si>
  <si>
    <t>(1) Se aprobó la creación de la Extensión Universitaria de Tortí, en reunión de Consejo Académico N° 18-18, celebrada el 25 de abril de 2018.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</si>
</sst>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"/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  <numFmt numFmtId="194" formatCode="#,##0.000_);\(#,##0.000\)"/>
    <numFmt numFmtId="195" formatCode="#,##0.0000"/>
    <numFmt numFmtId="196" formatCode="#,##0.0;\-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4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 quotePrefix="1">
      <alignment horizontal="left"/>
      <protection/>
    </xf>
    <xf numFmtId="37" fontId="6" fillId="0" borderId="10" xfId="0" applyFont="1" applyBorder="1" applyAlignment="1">
      <alignment/>
    </xf>
    <xf numFmtId="37" fontId="7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>
      <alignment/>
    </xf>
    <xf numFmtId="37" fontId="0" fillId="0" borderId="0" xfId="0" applyFont="1" applyAlignment="1">
      <alignment/>
    </xf>
    <xf numFmtId="37" fontId="5" fillId="0" borderId="14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11" xfId="0" applyFont="1" applyFill="1" applyBorder="1" applyAlignment="1">
      <alignment/>
    </xf>
    <xf numFmtId="37" fontId="6" fillId="0" borderId="10" xfId="0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189" fontId="6" fillId="0" borderId="11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center"/>
      <protection/>
    </xf>
    <xf numFmtId="189" fontId="6" fillId="0" borderId="12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Border="1" applyAlignment="1">
      <alignment/>
    </xf>
    <xf numFmtId="37" fontId="6" fillId="0" borderId="10" xfId="0" applyFont="1" applyFill="1" applyBorder="1" applyAlignment="1" applyProtection="1" quotePrefix="1">
      <alignment horizontal="center"/>
      <protection/>
    </xf>
    <xf numFmtId="37" fontId="9" fillId="0" borderId="16" xfId="0" applyFont="1" applyFill="1" applyBorder="1" applyAlignment="1">
      <alignment horizontal="left"/>
    </xf>
    <xf numFmtId="37" fontId="5" fillId="0" borderId="16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8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/>
    </xf>
    <xf numFmtId="37" fontId="8" fillId="0" borderId="0" xfId="0" applyFont="1" applyAlignment="1">
      <alignment/>
    </xf>
    <xf numFmtId="191" fontId="0" fillId="0" borderId="0" xfId="53" applyNumberFormat="1" applyFont="1" applyAlignment="1">
      <alignment/>
    </xf>
    <xf numFmtId="192" fontId="0" fillId="0" borderId="0" xfId="53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189" fontId="6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Border="1" applyAlignment="1">
      <alignment/>
    </xf>
    <xf numFmtId="37" fontId="0" fillId="0" borderId="17" xfId="0" applyBorder="1" applyAlignment="1">
      <alignment/>
    </xf>
    <xf numFmtId="3" fontId="13" fillId="0" borderId="12" xfId="0" applyNumberFormat="1" applyFont="1" applyFill="1" applyBorder="1" applyAlignment="1" applyProtection="1">
      <alignment horizontal="right"/>
      <protection/>
    </xf>
    <xf numFmtId="189" fontId="13" fillId="0" borderId="12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left"/>
      <protection/>
    </xf>
    <xf numFmtId="3" fontId="5" fillId="0" borderId="12" xfId="0" applyNumberFormat="1" applyFont="1" applyBorder="1" applyAlignment="1" applyProtection="1">
      <alignment horizontal="right"/>
      <protection/>
    </xf>
    <xf numFmtId="37" fontId="6" fillId="0" borderId="10" xfId="0" applyFont="1" applyBorder="1" applyAlignment="1">
      <alignment horizontal="left"/>
    </xf>
    <xf numFmtId="3" fontId="6" fillId="0" borderId="12" xfId="0" applyNumberFormat="1" applyFont="1" applyBorder="1" applyAlignment="1" applyProtection="1">
      <alignment horizontal="right"/>
      <protection/>
    </xf>
    <xf numFmtId="3" fontId="5" fillId="0" borderId="18" xfId="0" applyNumberFormat="1" applyFont="1" applyBorder="1" applyAlignment="1">
      <alignment horizontal="right"/>
    </xf>
    <xf numFmtId="37" fontId="12" fillId="0" borderId="12" xfId="0" applyFont="1" applyFill="1" applyBorder="1" applyAlignment="1">
      <alignment/>
    </xf>
    <xf numFmtId="190" fontId="0" fillId="0" borderId="12" xfId="0" applyNumberFormat="1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8" xfId="0" applyFont="1" applyBorder="1" applyAlignment="1">
      <alignment/>
    </xf>
    <xf numFmtId="37" fontId="12" fillId="0" borderId="15" xfId="0" applyFont="1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189" fontId="13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7" fontId="0" fillId="0" borderId="11" xfId="0" applyFont="1" applyBorder="1" applyAlignment="1">
      <alignment/>
    </xf>
    <xf numFmtId="37" fontId="5" fillId="0" borderId="11" xfId="0" applyNumberFormat="1" applyFont="1" applyBorder="1" applyAlignment="1">
      <alignment horizontal="right" vertical="justify"/>
    </xf>
    <xf numFmtId="37" fontId="0" fillId="0" borderId="13" xfId="0" applyFont="1" applyBorder="1" applyAlignment="1">
      <alignment/>
    </xf>
    <xf numFmtId="189" fontId="6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>
      <alignment horizontal="left"/>
    </xf>
    <xf numFmtId="39" fontId="10" fillId="0" borderId="0" xfId="0" applyNumberFormat="1" applyFont="1" applyAlignment="1">
      <alignment horizontal="center"/>
    </xf>
    <xf numFmtId="37" fontId="5" fillId="27" borderId="19" xfId="0" applyFont="1" applyFill="1" applyBorder="1" applyAlignment="1">
      <alignment/>
    </xf>
    <xf numFmtId="37" fontId="5" fillId="27" borderId="20" xfId="0" applyFont="1" applyFill="1" applyBorder="1" applyAlignment="1">
      <alignment/>
    </xf>
    <xf numFmtId="37" fontId="5" fillId="27" borderId="21" xfId="0" applyFont="1" applyFill="1" applyBorder="1" applyAlignment="1">
      <alignment/>
    </xf>
    <xf numFmtId="37" fontId="5" fillId="27" borderId="22" xfId="0" applyFont="1" applyFill="1" applyBorder="1" applyAlignment="1">
      <alignment/>
    </xf>
    <xf numFmtId="37" fontId="12" fillId="27" borderId="21" xfId="0" applyFont="1" applyFill="1" applyBorder="1" applyAlignment="1">
      <alignment/>
    </xf>
    <xf numFmtId="37" fontId="12" fillId="27" borderId="0" xfId="0" applyFont="1" applyFill="1" applyBorder="1" applyAlignment="1">
      <alignment/>
    </xf>
    <xf numFmtId="37" fontId="5" fillId="27" borderId="10" xfId="0" applyFont="1" applyFill="1" applyBorder="1" applyAlignment="1" applyProtection="1">
      <alignment horizontal="center"/>
      <protection/>
    </xf>
    <xf numFmtId="37" fontId="5" fillId="27" borderId="11" xfId="0" applyFont="1" applyFill="1" applyBorder="1" applyAlignment="1">
      <alignment horizontal="centerContinuous"/>
    </xf>
    <xf numFmtId="3" fontId="5" fillId="0" borderId="12" xfId="0" applyNumberFormat="1" applyFont="1" applyBorder="1" applyAlignment="1" applyProtection="1">
      <alignment horizontal="right" vertical="top" wrapText="1"/>
      <protection/>
    </xf>
    <xf numFmtId="37" fontId="6" fillId="27" borderId="10" xfId="0" applyFont="1" applyFill="1" applyBorder="1" applyAlignment="1" applyProtection="1">
      <alignment horizontal="center" vertical="top"/>
      <protection/>
    </xf>
    <xf numFmtId="37" fontId="6" fillId="27" borderId="11" xfId="0" applyFont="1" applyFill="1" applyBorder="1" applyAlignment="1">
      <alignment horizontal="centerContinuous" vertical="top"/>
    </xf>
    <xf numFmtId="49" fontId="6" fillId="27" borderId="13" xfId="0" applyNumberFormat="1" applyFont="1" applyFill="1" applyBorder="1" applyAlignment="1">
      <alignment horizontal="center"/>
    </xf>
    <xf numFmtId="37" fontId="6" fillId="27" borderId="13" xfId="0" applyFont="1" applyFill="1" applyBorder="1" applyAlignment="1">
      <alignment horizontal="center"/>
    </xf>
    <xf numFmtId="37" fontId="6" fillId="27" borderId="18" xfId="0" applyFont="1" applyFill="1" applyBorder="1" applyAlignment="1">
      <alignment horizontal="center"/>
    </xf>
    <xf numFmtId="49" fontId="6" fillId="27" borderId="23" xfId="0" applyNumberFormat="1" applyFont="1" applyFill="1" applyBorder="1" applyAlignment="1">
      <alignment horizontal="center" wrapText="1"/>
    </xf>
    <xf numFmtId="37" fontId="6" fillId="27" borderId="18" xfId="0" applyFont="1" applyFill="1" applyBorder="1" applyAlignment="1">
      <alignment horizontal="centerContinuous"/>
    </xf>
    <xf numFmtId="37" fontId="6" fillId="27" borderId="13" xfId="0" applyFont="1" applyFill="1" applyBorder="1" applyAlignment="1">
      <alignment horizontal="centerContinuous"/>
    </xf>
    <xf numFmtId="37" fontId="6" fillId="27" borderId="24" xfId="0" applyFont="1" applyFill="1" applyBorder="1" applyAlignment="1">
      <alignment horizontal="centerContinuous"/>
    </xf>
    <xf numFmtId="37" fontId="14" fillId="0" borderId="0" xfId="0" applyFont="1" applyFill="1" applyBorder="1" applyAlignment="1">
      <alignment horizontal="left"/>
    </xf>
    <xf numFmtId="37" fontId="6" fillId="0" borderId="10" xfId="0" applyFont="1" applyBorder="1" applyAlignment="1" applyProtection="1" quotePrefix="1">
      <alignment horizontal="left"/>
      <protection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GRÁFICA 1.
MATRÍCULA EN LA UNIVERSIDAD DE PANAMÁ, 
POR SEXO: PRIMER SEMESTRE; 
AÑO ACADÉMICO 2018</a:t>
            </a:r>
          </a:p>
        </c:rich>
      </c:tx>
      <c:layout>
        <c:manualLayout>
          <c:xMode val="factor"/>
          <c:yMode val="factor"/>
          <c:x val="0.0295"/>
          <c:y val="-0.0315"/>
        </c:manualLayout>
      </c:layout>
      <c:spPr>
        <a:noFill/>
        <a:ln w="3175"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5525"/>
          <c:y val="0.32025"/>
          <c:w val="0.4485"/>
          <c:h val="0.4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ptCount val="2"/>
                <c:pt idx="0">
                  <c:v>23563</c:v>
                </c:pt>
                <c:pt idx="1">
                  <c:v>42986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2.
MATRÍCULA EN LA UNIVERSIDAD DE PANAMÁ, POR TURNO: PRIMER SEMESTRE; AÑO ACADÉMICO 2018</a:t>
            </a:r>
          </a:p>
        </c:rich>
      </c:tx>
      <c:layout>
        <c:manualLayout>
          <c:xMode val="factor"/>
          <c:yMode val="factor"/>
          <c:x val="0.01675"/>
          <c:y val="0.01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0525"/>
          <c:y val="0.1925"/>
          <c:w val="0.72425"/>
          <c:h val="0.65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ptCount val="3"/>
                <c:pt idx="0">
                  <c:v>46154</c:v>
                </c:pt>
                <c:pt idx="1">
                  <c:v>17633</c:v>
                </c:pt>
                <c:pt idx="2">
                  <c:v>2762</c:v>
                </c:pt>
              </c:numCache>
            </c:numRef>
          </c:val>
          <c:shape val="box"/>
        </c:ser>
        <c:shape val="box"/>
        <c:axId val="45203658"/>
        <c:axId val="4179739"/>
        <c:axId val="37617652"/>
      </c:bar3DChart>
      <c:cat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Turno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Matrícula</a:t>
                </a:r>
              </a:p>
            </c:rich>
          </c:tx>
          <c:layout>
            <c:manualLayout>
              <c:xMode val="factor"/>
              <c:yMode val="factor"/>
              <c:x val="-0.181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203658"/>
        <c:crossesAt val="1"/>
        <c:crossBetween val="between"/>
        <c:dispUnits/>
      </c:valAx>
      <c:ser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797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2D050"/>
        </a:solidFill>
        <a:ln w="3175">
          <a:noFill/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104</xdr:row>
      <xdr:rowOff>28575</xdr:rowOff>
    </xdr:from>
    <xdr:to>
      <xdr:col>6</xdr:col>
      <xdr:colOff>552450</xdr:colOff>
      <xdr:row>128</xdr:row>
      <xdr:rowOff>76200</xdr:rowOff>
    </xdr:to>
    <xdr:graphicFrame>
      <xdr:nvGraphicFramePr>
        <xdr:cNvPr id="1" name="Chart 1"/>
        <xdr:cNvGraphicFramePr/>
      </xdr:nvGraphicFramePr>
      <xdr:xfrm>
        <a:off x="1076325" y="18097500"/>
        <a:ext cx="6905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1047750</xdr:colOff>
      <xdr:row>131</xdr:row>
      <xdr:rowOff>133350</xdr:rowOff>
    </xdr:from>
    <xdr:to>
      <xdr:col>6</xdr:col>
      <xdr:colOff>657225</xdr:colOff>
      <xdr:row>161</xdr:row>
      <xdr:rowOff>0</xdr:rowOff>
    </xdr:to>
    <xdr:graphicFrame>
      <xdr:nvGraphicFramePr>
        <xdr:cNvPr id="2" name="Chart 2"/>
        <xdr:cNvGraphicFramePr/>
      </xdr:nvGraphicFramePr>
      <xdr:xfrm>
        <a:off x="1047750" y="23345775"/>
        <a:ext cx="70389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1">
      <selection activeCell="K5" sqref="K5"/>
    </sheetView>
  </sheetViews>
  <sheetFormatPr defaultColWidth="11.19921875" defaultRowHeight="15"/>
  <cols>
    <col min="1" max="1" width="38.3984375" style="17" customWidth="1"/>
    <col min="2" max="2" width="6.8984375" style="17" customWidth="1"/>
    <col min="3" max="4" width="7.8984375" style="17" customWidth="1"/>
    <col min="5" max="5" width="6.796875" style="17" customWidth="1"/>
    <col min="6" max="6" width="10.09765625" style="17" customWidth="1"/>
    <col min="7" max="7" width="8" style="17" customWidth="1"/>
    <col min="8" max="8" width="9.09765625" style="30" customWidth="1"/>
    <col min="9" max="9" width="9.3984375" style="30" customWidth="1"/>
    <col min="10" max="10" width="11.59765625" style="17" customWidth="1"/>
    <col min="11" max="11" width="12.19921875" style="17" bestFit="1" customWidth="1"/>
    <col min="12" max="16384" width="11.59765625" style="17" customWidth="1"/>
  </cols>
  <sheetData>
    <row r="1" spans="1:9" ht="17.25" customHeight="1">
      <c r="A1" s="90" t="s">
        <v>76</v>
      </c>
      <c r="B1" s="91"/>
      <c r="C1" s="91"/>
      <c r="D1" s="91"/>
      <c r="E1" s="91"/>
      <c r="F1" s="91"/>
      <c r="G1" s="91"/>
      <c r="H1" s="91"/>
      <c r="I1" s="91"/>
    </row>
    <row r="2" spans="1:9" ht="18" customHeight="1">
      <c r="A2" s="90" t="s">
        <v>71</v>
      </c>
      <c r="B2" s="90"/>
      <c r="C2" s="90"/>
      <c r="D2" s="90"/>
      <c r="E2" s="90"/>
      <c r="F2" s="90"/>
      <c r="G2" s="90"/>
      <c r="H2" s="90"/>
      <c r="I2" s="90"/>
    </row>
    <row r="3" spans="1:9" ht="19.5" customHeight="1">
      <c r="A3" s="90" t="s">
        <v>91</v>
      </c>
      <c r="B3" s="90"/>
      <c r="C3" s="90"/>
      <c r="D3" s="90"/>
      <c r="E3" s="90"/>
      <c r="F3" s="90"/>
      <c r="G3" s="90"/>
      <c r="H3" s="90"/>
      <c r="I3" s="90"/>
    </row>
    <row r="4" spans="1:9" ht="13.5" customHeight="1" thickBot="1">
      <c r="A4" s="1"/>
      <c r="B4" s="1"/>
      <c r="C4" s="1"/>
      <c r="D4" s="1"/>
      <c r="E4" s="1"/>
      <c r="F4" s="1"/>
      <c r="G4" s="1"/>
      <c r="H4" s="45"/>
      <c r="I4" s="45"/>
    </row>
    <row r="5" spans="1:9" ht="16.5" customHeight="1" thickTop="1">
      <c r="A5" s="68"/>
      <c r="B5" s="69"/>
      <c r="C5" s="70"/>
      <c r="D5" s="71"/>
      <c r="E5" s="70"/>
      <c r="F5" s="71"/>
      <c r="G5" s="71"/>
      <c r="H5" s="72"/>
      <c r="I5" s="73"/>
    </row>
    <row r="6" spans="1:9" ht="17.25" customHeight="1">
      <c r="A6" s="74"/>
      <c r="B6" s="75"/>
      <c r="C6" s="83" t="s">
        <v>25</v>
      </c>
      <c r="D6" s="84"/>
      <c r="E6" s="83" t="s">
        <v>18</v>
      </c>
      <c r="F6" s="85"/>
      <c r="G6" s="85"/>
      <c r="H6" s="83" t="s">
        <v>59</v>
      </c>
      <c r="I6" s="83"/>
    </row>
    <row r="7" spans="1:10" ht="42" customHeight="1">
      <c r="A7" s="77" t="s">
        <v>0</v>
      </c>
      <c r="B7" s="78" t="s">
        <v>1</v>
      </c>
      <c r="C7" s="79" t="s">
        <v>26</v>
      </c>
      <c r="D7" s="79" t="s">
        <v>27</v>
      </c>
      <c r="E7" s="80" t="s">
        <v>19</v>
      </c>
      <c r="F7" s="80" t="s">
        <v>20</v>
      </c>
      <c r="G7" s="81" t="s">
        <v>21</v>
      </c>
      <c r="H7" s="82" t="s">
        <v>60</v>
      </c>
      <c r="I7" s="82" t="s">
        <v>61</v>
      </c>
      <c r="J7" s="42"/>
    </row>
    <row r="8" spans="1:10" ht="16.5" customHeight="1">
      <c r="A8" s="18"/>
      <c r="B8" s="19"/>
      <c r="C8" s="20"/>
      <c r="D8" s="20"/>
      <c r="E8" s="7"/>
      <c r="F8" s="7"/>
      <c r="G8" s="8"/>
      <c r="H8" s="57"/>
      <c r="I8" s="53"/>
      <c r="J8"/>
    </row>
    <row r="9" spans="1:11" ht="18" customHeight="1">
      <c r="A9" s="21" t="s">
        <v>2</v>
      </c>
      <c r="B9" s="22">
        <f>B13+B35+B37+B50+B57</f>
        <v>66549</v>
      </c>
      <c r="C9" s="22">
        <f>C13+C35+C37+C50+C57</f>
        <v>23563</v>
      </c>
      <c r="D9" s="22">
        <f>D13+D35+D37+D50+D57</f>
        <v>42986</v>
      </c>
      <c r="E9" s="22">
        <f>E13+E35+E37+E50+E57</f>
        <v>46154</v>
      </c>
      <c r="F9" s="23">
        <f>F13+F37+F57+F35+F50</f>
        <v>2762</v>
      </c>
      <c r="G9" s="23">
        <f>G13+G37+G50+G57+G35</f>
        <v>17633</v>
      </c>
      <c r="H9" s="22">
        <f>H13+H35+H37+H50+H57</f>
        <v>15296</v>
      </c>
      <c r="I9" s="23">
        <f>I13+I35+I37+I50+I57</f>
        <v>51253</v>
      </c>
      <c r="J9" s="29"/>
      <c r="K9" s="67"/>
    </row>
    <row r="10" spans="1:11" ht="16.5" customHeight="1">
      <c r="A10" s="21"/>
      <c r="B10" s="22"/>
      <c r="C10" s="24"/>
      <c r="D10" s="22"/>
      <c r="E10" s="22"/>
      <c r="F10" s="22"/>
      <c r="G10" s="23"/>
      <c r="H10" s="58"/>
      <c r="I10" s="46"/>
      <c r="J10" s="30"/>
      <c r="K10" s="40"/>
    </row>
    <row r="11" spans="1:11" ht="18" customHeight="1">
      <c r="A11" s="25" t="s">
        <v>30</v>
      </c>
      <c r="B11" s="24">
        <f aca="true" t="shared" si="0" ref="B11:I11">B9/$B$9*100</f>
        <v>100</v>
      </c>
      <c r="C11" s="24">
        <f t="shared" si="0"/>
        <v>35.40699334325084</v>
      </c>
      <c r="D11" s="24">
        <f t="shared" si="0"/>
        <v>64.59300665674917</v>
      </c>
      <c r="E11" s="24">
        <f t="shared" si="0"/>
        <v>69.35340876647282</v>
      </c>
      <c r="F11" s="24">
        <f t="shared" si="0"/>
        <v>4.150325324197208</v>
      </c>
      <c r="G11" s="26">
        <f t="shared" si="0"/>
        <v>26.49626590932997</v>
      </c>
      <c r="H11" s="59">
        <f t="shared" si="0"/>
        <v>22.984567762100106</v>
      </c>
      <c r="I11" s="47">
        <f t="shared" si="0"/>
        <v>77.0154322378999</v>
      </c>
      <c r="J11" s="43"/>
      <c r="K11" s="65"/>
    </row>
    <row r="12" spans="1:10" ht="15" customHeight="1">
      <c r="A12" s="2"/>
      <c r="B12" s="9"/>
      <c r="C12" s="9"/>
      <c r="D12" s="9"/>
      <c r="E12" s="9"/>
      <c r="F12" s="9"/>
      <c r="G12" s="10"/>
      <c r="H12" s="9"/>
      <c r="I12" s="10"/>
      <c r="J12" s="44"/>
    </row>
    <row r="13" spans="1:11" ht="18" customHeight="1">
      <c r="A13" s="27" t="s">
        <v>3</v>
      </c>
      <c r="B13" s="28">
        <f aca="true" t="shared" si="1" ref="B13:I13">SUM(B15:B33)</f>
        <v>31849</v>
      </c>
      <c r="C13" s="28">
        <f t="shared" si="1"/>
        <v>12299</v>
      </c>
      <c r="D13" s="28">
        <f t="shared" si="1"/>
        <v>19550</v>
      </c>
      <c r="E13" s="28">
        <f t="shared" si="1"/>
        <v>23563</v>
      </c>
      <c r="F13" s="28">
        <f t="shared" si="1"/>
        <v>1114</v>
      </c>
      <c r="G13" s="36">
        <f t="shared" si="1"/>
        <v>7172</v>
      </c>
      <c r="H13" s="58">
        <f t="shared" si="1"/>
        <v>7311</v>
      </c>
      <c r="I13" s="46">
        <f t="shared" si="1"/>
        <v>24538</v>
      </c>
      <c r="J13" s="29"/>
      <c r="K13" s="29"/>
    </row>
    <row r="14" spans="1:9" ht="15">
      <c r="A14" s="3" t="s">
        <v>4</v>
      </c>
      <c r="B14" s="11"/>
      <c r="C14" s="11"/>
      <c r="D14" s="11"/>
      <c r="E14" s="9"/>
      <c r="F14" s="9"/>
      <c r="G14" s="10"/>
      <c r="H14" s="11"/>
      <c r="I14" s="48"/>
    </row>
    <row r="15" spans="1:9" ht="13.5" customHeight="1">
      <c r="A15" s="4" t="s">
        <v>24</v>
      </c>
      <c r="B15" s="12">
        <v>6863</v>
      </c>
      <c r="C15" s="12">
        <v>2354</v>
      </c>
      <c r="D15" s="12">
        <f>B15-C15</f>
        <v>4509</v>
      </c>
      <c r="E15" s="9">
        <v>4713</v>
      </c>
      <c r="F15" s="9">
        <v>205</v>
      </c>
      <c r="G15" s="10">
        <f>B15-E15-F15</f>
        <v>1945</v>
      </c>
      <c r="H15" s="60">
        <v>1616</v>
      </c>
      <c r="I15" s="49">
        <f>B15-H15</f>
        <v>5247</v>
      </c>
    </row>
    <row r="16" spans="1:11" ht="13.5" customHeight="1">
      <c r="A16" s="4" t="s">
        <v>57</v>
      </c>
      <c r="B16" s="12">
        <v>2359</v>
      </c>
      <c r="C16" s="12">
        <v>1026</v>
      </c>
      <c r="D16" s="12">
        <f aca="true" t="shared" si="2" ref="D16:D35">B16-C16</f>
        <v>1333</v>
      </c>
      <c r="E16" s="13">
        <v>1529</v>
      </c>
      <c r="F16" s="13">
        <v>302</v>
      </c>
      <c r="G16" s="10">
        <f aca="true" t="shared" si="3" ref="G16:G32">B16-E16-F16</f>
        <v>528</v>
      </c>
      <c r="H16" s="12">
        <v>570</v>
      </c>
      <c r="I16" s="49">
        <f>B16-H16</f>
        <v>1789</v>
      </c>
      <c r="K16" s="42"/>
    </row>
    <row r="17" spans="1:10" ht="13.5" customHeight="1">
      <c r="A17" s="4" t="s">
        <v>87</v>
      </c>
      <c r="B17" s="12">
        <v>3387</v>
      </c>
      <c r="C17" s="12">
        <v>1509</v>
      </c>
      <c r="D17" s="12">
        <f t="shared" si="2"/>
        <v>1878</v>
      </c>
      <c r="E17" s="13">
        <v>2028</v>
      </c>
      <c r="F17" s="13">
        <v>9</v>
      </c>
      <c r="G17" s="10">
        <f t="shared" si="3"/>
        <v>1350</v>
      </c>
      <c r="H17" s="12">
        <v>692</v>
      </c>
      <c r="I17" s="49">
        <f aca="true" t="shared" si="4" ref="I17:I29">B17-H17</f>
        <v>2695</v>
      </c>
      <c r="J17" s="42"/>
    </row>
    <row r="18" spans="1:9" ht="13.5" customHeight="1">
      <c r="A18" s="4" t="s">
        <v>55</v>
      </c>
      <c r="B18" s="12">
        <v>1107</v>
      </c>
      <c r="C18" s="12">
        <v>605</v>
      </c>
      <c r="D18" s="12">
        <f t="shared" si="2"/>
        <v>502</v>
      </c>
      <c r="E18" s="9">
        <v>859</v>
      </c>
      <c r="F18" s="9">
        <v>13</v>
      </c>
      <c r="G18" s="10">
        <f t="shared" si="3"/>
        <v>235</v>
      </c>
      <c r="H18" s="12">
        <v>230</v>
      </c>
      <c r="I18" s="49">
        <f t="shared" si="4"/>
        <v>877</v>
      </c>
    </row>
    <row r="19" spans="1:9" ht="13.5" customHeight="1">
      <c r="A19" s="4" t="s">
        <v>5</v>
      </c>
      <c r="B19" s="12">
        <v>815</v>
      </c>
      <c r="C19" s="12">
        <v>406</v>
      </c>
      <c r="D19" s="12">
        <f t="shared" si="2"/>
        <v>409</v>
      </c>
      <c r="E19" s="9">
        <v>682</v>
      </c>
      <c r="F19" s="13">
        <v>8</v>
      </c>
      <c r="G19" s="10">
        <f t="shared" si="3"/>
        <v>125</v>
      </c>
      <c r="H19" s="12">
        <v>208</v>
      </c>
      <c r="I19" s="49">
        <f t="shared" si="4"/>
        <v>607</v>
      </c>
    </row>
    <row r="20" spans="1:11" ht="13.5" customHeight="1">
      <c r="A20" s="4" t="s">
        <v>6</v>
      </c>
      <c r="B20" s="12">
        <v>1817</v>
      </c>
      <c r="C20" s="12">
        <v>397</v>
      </c>
      <c r="D20" s="12">
        <f t="shared" si="2"/>
        <v>1420</v>
      </c>
      <c r="E20" s="13">
        <v>1128</v>
      </c>
      <c r="F20" s="13">
        <v>70</v>
      </c>
      <c r="G20" s="10">
        <f t="shared" si="3"/>
        <v>619</v>
      </c>
      <c r="H20" s="12">
        <v>251</v>
      </c>
      <c r="I20" s="49">
        <f t="shared" si="4"/>
        <v>1566</v>
      </c>
      <c r="K20" s="42"/>
    </row>
    <row r="21" spans="1:9" ht="13.5" customHeight="1">
      <c r="A21" s="4" t="s">
        <v>7</v>
      </c>
      <c r="B21" s="12">
        <v>1452</v>
      </c>
      <c r="C21" s="12">
        <v>585</v>
      </c>
      <c r="D21" s="12">
        <f t="shared" si="2"/>
        <v>867</v>
      </c>
      <c r="E21" s="13">
        <v>1285</v>
      </c>
      <c r="F21" s="13">
        <v>41</v>
      </c>
      <c r="G21" s="14">
        <f t="shared" si="3"/>
        <v>126</v>
      </c>
      <c r="H21" s="12">
        <v>470</v>
      </c>
      <c r="I21" s="49">
        <f t="shared" si="4"/>
        <v>982</v>
      </c>
    </row>
    <row r="22" spans="1:9" ht="13.5" customHeight="1">
      <c r="A22" s="4" t="s">
        <v>8</v>
      </c>
      <c r="B22" s="12">
        <v>1698</v>
      </c>
      <c r="C22" s="12">
        <v>668</v>
      </c>
      <c r="D22" s="12">
        <f t="shared" si="2"/>
        <v>1030</v>
      </c>
      <c r="E22" s="9">
        <v>1102</v>
      </c>
      <c r="F22" s="13">
        <v>35</v>
      </c>
      <c r="G22" s="14">
        <f t="shared" si="3"/>
        <v>561</v>
      </c>
      <c r="H22" s="12">
        <v>364</v>
      </c>
      <c r="I22" s="49">
        <f t="shared" si="4"/>
        <v>1334</v>
      </c>
    </row>
    <row r="23" spans="1:9" ht="13.5" customHeight="1">
      <c r="A23" s="4" t="s">
        <v>47</v>
      </c>
      <c r="B23" s="12">
        <v>1939</v>
      </c>
      <c r="C23" s="12">
        <v>781</v>
      </c>
      <c r="D23" s="12">
        <f t="shared" si="2"/>
        <v>1158</v>
      </c>
      <c r="E23" s="9">
        <v>1486</v>
      </c>
      <c r="F23" s="13">
        <v>35</v>
      </c>
      <c r="G23" s="10">
        <f t="shared" si="3"/>
        <v>418</v>
      </c>
      <c r="H23" s="12">
        <v>372</v>
      </c>
      <c r="I23" s="49">
        <f t="shared" si="4"/>
        <v>1567</v>
      </c>
    </row>
    <row r="24" spans="1:9" ht="13.5" customHeight="1">
      <c r="A24" s="4" t="s">
        <v>9</v>
      </c>
      <c r="B24" s="12">
        <v>1405</v>
      </c>
      <c r="C24" s="12">
        <v>543</v>
      </c>
      <c r="D24" s="12">
        <f t="shared" si="2"/>
        <v>862</v>
      </c>
      <c r="E24" s="13">
        <v>944</v>
      </c>
      <c r="F24" s="13">
        <v>18</v>
      </c>
      <c r="G24" s="10">
        <f t="shared" si="3"/>
        <v>443</v>
      </c>
      <c r="H24" s="12">
        <v>486</v>
      </c>
      <c r="I24" s="49">
        <f t="shared" si="4"/>
        <v>919</v>
      </c>
    </row>
    <row r="25" spans="1:9" ht="13.5" customHeight="1">
      <c r="A25" s="4" t="s">
        <v>10</v>
      </c>
      <c r="B25" s="12">
        <v>719</v>
      </c>
      <c r="C25" s="12">
        <v>106</v>
      </c>
      <c r="D25" s="12">
        <f t="shared" si="2"/>
        <v>613</v>
      </c>
      <c r="E25" s="13">
        <v>681</v>
      </c>
      <c r="F25" s="13">
        <v>14</v>
      </c>
      <c r="G25" s="10">
        <f t="shared" si="3"/>
        <v>24</v>
      </c>
      <c r="H25" s="12">
        <v>144</v>
      </c>
      <c r="I25" s="49">
        <f t="shared" si="4"/>
        <v>575</v>
      </c>
    </row>
    <row r="26" spans="1:9" ht="13.5" customHeight="1">
      <c r="A26" s="4" t="s">
        <v>44</v>
      </c>
      <c r="B26" s="12">
        <v>773</v>
      </c>
      <c r="C26" s="12">
        <v>215</v>
      </c>
      <c r="D26" s="12">
        <f t="shared" si="2"/>
        <v>558</v>
      </c>
      <c r="E26" s="9">
        <v>690</v>
      </c>
      <c r="F26" s="13">
        <v>22</v>
      </c>
      <c r="G26" s="10">
        <f t="shared" si="3"/>
        <v>61</v>
      </c>
      <c r="H26" s="12">
        <v>154</v>
      </c>
      <c r="I26" s="49">
        <f t="shared" si="4"/>
        <v>619</v>
      </c>
    </row>
    <row r="27" spans="1:9" ht="13.5" customHeight="1">
      <c r="A27" s="4" t="s">
        <v>45</v>
      </c>
      <c r="B27" s="12">
        <v>2730</v>
      </c>
      <c r="C27" s="12">
        <v>1074</v>
      </c>
      <c r="D27" s="12">
        <f t="shared" si="2"/>
        <v>1656</v>
      </c>
      <c r="E27" s="13">
        <v>2174</v>
      </c>
      <c r="F27" s="14">
        <v>71</v>
      </c>
      <c r="G27" s="14">
        <f>B27-E27-F27</f>
        <v>485</v>
      </c>
      <c r="H27" s="12">
        <v>721</v>
      </c>
      <c r="I27" s="49">
        <f t="shared" si="4"/>
        <v>2009</v>
      </c>
    </row>
    <row r="28" spans="1:10" ht="13.5" customHeight="1">
      <c r="A28" s="3" t="s">
        <v>58</v>
      </c>
      <c r="B28" s="12">
        <v>1077</v>
      </c>
      <c r="C28" s="12">
        <v>811</v>
      </c>
      <c r="D28" s="12">
        <f t="shared" si="2"/>
        <v>266</v>
      </c>
      <c r="E28" s="9">
        <v>912</v>
      </c>
      <c r="F28" s="14">
        <v>39</v>
      </c>
      <c r="G28" s="14">
        <f>B28-E28-F28</f>
        <v>126</v>
      </c>
      <c r="H28" s="12">
        <v>349</v>
      </c>
      <c r="I28" s="49">
        <f t="shared" si="4"/>
        <v>728</v>
      </c>
      <c r="J28" s="40"/>
    </row>
    <row r="29" spans="1:10" ht="13.5" customHeight="1">
      <c r="A29" s="4" t="s">
        <v>88</v>
      </c>
      <c r="B29" s="12">
        <v>787</v>
      </c>
      <c r="C29" s="12">
        <v>369</v>
      </c>
      <c r="D29" s="12">
        <f t="shared" si="2"/>
        <v>418</v>
      </c>
      <c r="E29" s="9">
        <v>733</v>
      </c>
      <c r="F29" s="14">
        <v>1</v>
      </c>
      <c r="G29" s="14">
        <f>B29-E29-F29</f>
        <v>53</v>
      </c>
      <c r="H29" s="61">
        <v>221</v>
      </c>
      <c r="I29" s="49">
        <f t="shared" si="4"/>
        <v>566</v>
      </c>
      <c r="J29" s="40"/>
    </row>
    <row r="30" spans="1:9" ht="13.5" customHeight="1">
      <c r="A30" s="4" t="s">
        <v>11</v>
      </c>
      <c r="B30" s="12">
        <v>1644</v>
      </c>
      <c r="C30" s="12">
        <v>572</v>
      </c>
      <c r="D30" s="12">
        <f t="shared" si="2"/>
        <v>1072</v>
      </c>
      <c r="E30" s="9">
        <v>1570</v>
      </c>
      <c r="F30" s="14">
        <v>71</v>
      </c>
      <c r="G30" s="14">
        <f t="shared" si="3"/>
        <v>3</v>
      </c>
      <c r="H30" s="12">
        <v>242</v>
      </c>
      <c r="I30" s="49">
        <f aca="true" t="shared" si="5" ref="I30:I35">B30-H30</f>
        <v>1402</v>
      </c>
    </row>
    <row r="31" spans="1:9" ht="13.5" customHeight="1">
      <c r="A31" s="4" t="s">
        <v>12</v>
      </c>
      <c r="B31" s="12">
        <v>266</v>
      </c>
      <c r="C31" s="12">
        <v>78</v>
      </c>
      <c r="D31" s="12">
        <f t="shared" si="2"/>
        <v>188</v>
      </c>
      <c r="E31" s="9">
        <v>266</v>
      </c>
      <c r="F31" s="14" t="s">
        <v>96</v>
      </c>
      <c r="G31" s="14" t="s">
        <v>96</v>
      </c>
      <c r="H31" s="12">
        <v>47</v>
      </c>
      <c r="I31" s="49">
        <f t="shared" si="5"/>
        <v>219</v>
      </c>
    </row>
    <row r="32" spans="1:9" ht="13.5" customHeight="1">
      <c r="A32" s="4" t="s">
        <v>13</v>
      </c>
      <c r="B32" s="12">
        <v>389</v>
      </c>
      <c r="C32" s="12">
        <v>77</v>
      </c>
      <c r="D32" s="12">
        <f t="shared" si="2"/>
        <v>312</v>
      </c>
      <c r="E32" s="9">
        <v>387</v>
      </c>
      <c r="F32" s="14">
        <v>1</v>
      </c>
      <c r="G32" s="14">
        <f t="shared" si="3"/>
        <v>1</v>
      </c>
      <c r="H32" s="12">
        <v>75</v>
      </c>
      <c r="I32" s="49">
        <f t="shared" si="5"/>
        <v>314</v>
      </c>
    </row>
    <row r="33" spans="1:9" ht="13.5" customHeight="1">
      <c r="A33" s="4" t="s">
        <v>79</v>
      </c>
      <c r="B33" s="12">
        <v>622</v>
      </c>
      <c r="C33" s="12">
        <v>123</v>
      </c>
      <c r="D33" s="12">
        <f t="shared" si="2"/>
        <v>499</v>
      </c>
      <c r="E33" s="9">
        <v>394</v>
      </c>
      <c r="F33" s="14">
        <v>159</v>
      </c>
      <c r="G33" s="14">
        <f>B33-E33-F33</f>
        <v>69</v>
      </c>
      <c r="H33" s="12">
        <v>99</v>
      </c>
      <c r="I33" s="49">
        <f t="shared" si="5"/>
        <v>523</v>
      </c>
    </row>
    <row r="34" spans="1:9" ht="15">
      <c r="A34" s="2"/>
      <c r="B34" s="9"/>
      <c r="C34" s="9"/>
      <c r="D34" s="9"/>
      <c r="E34" s="9"/>
      <c r="F34" s="14"/>
      <c r="G34" s="14"/>
      <c r="H34" s="9"/>
      <c r="I34" s="10"/>
    </row>
    <row r="35" spans="1:9" ht="17.25" customHeight="1">
      <c r="A35" s="87" t="s">
        <v>14</v>
      </c>
      <c r="B35" s="15">
        <v>992</v>
      </c>
      <c r="C35" s="15">
        <v>576</v>
      </c>
      <c r="D35" s="15">
        <f t="shared" si="2"/>
        <v>416</v>
      </c>
      <c r="E35" s="88">
        <v>948</v>
      </c>
      <c r="F35" s="89">
        <v>36</v>
      </c>
      <c r="G35" s="89">
        <f>B35-E35-F35</f>
        <v>8</v>
      </c>
      <c r="H35" s="15">
        <v>248</v>
      </c>
      <c r="I35" s="51">
        <f t="shared" si="5"/>
        <v>744</v>
      </c>
    </row>
    <row r="36" spans="1:9" ht="15">
      <c r="A36" s="2"/>
      <c r="B36" s="9"/>
      <c r="C36" s="9"/>
      <c r="D36" s="9"/>
      <c r="E36" s="9"/>
      <c r="F36" s="10"/>
      <c r="G36" s="10"/>
      <c r="H36" s="62"/>
      <c r="I36" s="54"/>
    </row>
    <row r="37" spans="1:9" ht="17.25" customHeight="1">
      <c r="A37" s="31" t="s">
        <v>15</v>
      </c>
      <c r="B37" s="28">
        <f aca="true" t="shared" si="6" ref="B37:I37">SUM(B39:B48)</f>
        <v>29401</v>
      </c>
      <c r="C37" s="28">
        <f t="shared" si="6"/>
        <v>9119</v>
      </c>
      <c r="D37" s="28">
        <f t="shared" si="6"/>
        <v>20282</v>
      </c>
      <c r="E37" s="22">
        <f t="shared" si="6"/>
        <v>18407</v>
      </c>
      <c r="F37" s="23">
        <f t="shared" si="6"/>
        <v>1411</v>
      </c>
      <c r="G37" s="23">
        <f t="shared" si="6"/>
        <v>9583</v>
      </c>
      <c r="H37" s="22">
        <f t="shared" si="6"/>
        <v>6844</v>
      </c>
      <c r="I37" s="23">
        <f t="shared" si="6"/>
        <v>22557</v>
      </c>
    </row>
    <row r="38" spans="1:9" ht="13.5" customHeight="1">
      <c r="A38" s="2"/>
      <c r="B38" s="9"/>
      <c r="C38" s="9"/>
      <c r="D38" s="9"/>
      <c r="E38" s="9"/>
      <c r="F38" s="10"/>
      <c r="G38" s="10"/>
      <c r="H38" s="62"/>
      <c r="I38" s="55"/>
    </row>
    <row r="39" spans="1:9" ht="13.5" customHeight="1">
      <c r="A39" s="4" t="s">
        <v>16</v>
      </c>
      <c r="B39" s="12">
        <v>2613</v>
      </c>
      <c r="C39" s="12">
        <v>869</v>
      </c>
      <c r="D39" s="12">
        <f aca="true" t="shared" si="7" ref="D39:D48">B39-C39</f>
        <v>1744</v>
      </c>
      <c r="E39" s="9">
        <v>2087</v>
      </c>
      <c r="F39" s="10">
        <v>61</v>
      </c>
      <c r="G39" s="10">
        <f>B39-E39-F39</f>
        <v>465</v>
      </c>
      <c r="H39" s="7">
        <f>48+24+79+59+24+67+18+29+120+34+57+41+27</f>
        <v>627</v>
      </c>
      <c r="I39" s="49">
        <f aca="true" t="shared" si="8" ref="I39:I48">B39-H39</f>
        <v>1986</v>
      </c>
    </row>
    <row r="40" spans="1:9" ht="13.5" customHeight="1">
      <c r="A40" s="4" t="s">
        <v>17</v>
      </c>
      <c r="B40" s="12">
        <v>2219</v>
      </c>
      <c r="C40" s="12">
        <v>835</v>
      </c>
      <c r="D40" s="12">
        <f t="shared" si="7"/>
        <v>1384</v>
      </c>
      <c r="E40" s="13">
        <v>1504</v>
      </c>
      <c r="F40" s="14">
        <v>34</v>
      </c>
      <c r="G40" s="10">
        <f aca="true" t="shared" si="9" ref="G40:G48">B40-E40-F40</f>
        <v>681</v>
      </c>
      <c r="H40" s="7">
        <f>53+20+64+11+123+33+14+51+83+32+84</f>
        <v>568</v>
      </c>
      <c r="I40" s="49">
        <f t="shared" si="8"/>
        <v>1651</v>
      </c>
    </row>
    <row r="41" spans="1:9" ht="13.5" customHeight="1">
      <c r="A41" s="4" t="s">
        <v>40</v>
      </c>
      <c r="B41" s="12">
        <v>2923</v>
      </c>
      <c r="C41" s="12">
        <v>804</v>
      </c>
      <c r="D41" s="12">
        <f t="shared" si="7"/>
        <v>2119</v>
      </c>
      <c r="E41" s="13">
        <v>2057</v>
      </c>
      <c r="F41" s="14">
        <v>275</v>
      </c>
      <c r="G41" s="10">
        <f t="shared" si="9"/>
        <v>591</v>
      </c>
      <c r="H41" s="7">
        <v>762</v>
      </c>
      <c r="I41" s="49">
        <f t="shared" si="8"/>
        <v>2161</v>
      </c>
    </row>
    <row r="42" spans="1:9" ht="13.5" customHeight="1">
      <c r="A42" s="3" t="s">
        <v>42</v>
      </c>
      <c r="B42" s="12">
        <v>6048</v>
      </c>
      <c r="C42" s="12">
        <v>1604</v>
      </c>
      <c r="D42" s="12">
        <f>B42-C42</f>
        <v>4444</v>
      </c>
      <c r="E42" s="13">
        <v>2492</v>
      </c>
      <c r="F42" s="14">
        <v>200</v>
      </c>
      <c r="G42" s="10">
        <f t="shared" si="9"/>
        <v>3356</v>
      </c>
      <c r="H42" s="7">
        <f>181+76+52+126+50+516+108+43+52+22+108+32</f>
        <v>1366</v>
      </c>
      <c r="I42" s="49">
        <f t="shared" si="8"/>
        <v>4682</v>
      </c>
    </row>
    <row r="43" spans="1:9" ht="13.5" customHeight="1">
      <c r="A43" s="2" t="s">
        <v>89</v>
      </c>
      <c r="B43" s="12">
        <v>826</v>
      </c>
      <c r="C43" s="12">
        <v>453</v>
      </c>
      <c r="D43" s="12">
        <f t="shared" si="7"/>
        <v>373</v>
      </c>
      <c r="E43" s="13">
        <v>799</v>
      </c>
      <c r="F43" s="14">
        <v>5</v>
      </c>
      <c r="G43" s="10">
        <f>B43-E43-F43</f>
        <v>22</v>
      </c>
      <c r="H43" s="7">
        <f>38+19+10+29+29+18</f>
        <v>143</v>
      </c>
      <c r="I43" s="49">
        <f t="shared" si="8"/>
        <v>683</v>
      </c>
    </row>
    <row r="44" spans="1:9" ht="13.5" customHeight="1">
      <c r="A44" s="3" t="s">
        <v>41</v>
      </c>
      <c r="B44" s="12">
        <v>1266</v>
      </c>
      <c r="C44" s="12">
        <v>537</v>
      </c>
      <c r="D44" s="12">
        <f t="shared" si="7"/>
        <v>729</v>
      </c>
      <c r="E44" s="13">
        <v>774</v>
      </c>
      <c r="F44" s="14">
        <v>93</v>
      </c>
      <c r="G44" s="10">
        <f>B44-E44-F44</f>
        <v>399</v>
      </c>
      <c r="H44" s="7">
        <f>29+15+5+29+69+16+34+77+11+3+24</f>
        <v>312</v>
      </c>
      <c r="I44" s="49">
        <f t="shared" si="8"/>
        <v>954</v>
      </c>
    </row>
    <row r="45" spans="1:9" ht="13.5" customHeight="1">
      <c r="A45" s="3" t="s">
        <v>90</v>
      </c>
      <c r="B45" s="12">
        <v>557</v>
      </c>
      <c r="C45" s="12">
        <v>114</v>
      </c>
      <c r="D45" s="12">
        <f>B45-C45</f>
        <v>443</v>
      </c>
      <c r="E45" s="13">
        <v>353</v>
      </c>
      <c r="F45" s="14">
        <v>36</v>
      </c>
      <c r="G45" s="10">
        <f t="shared" si="9"/>
        <v>168</v>
      </c>
      <c r="H45" s="7">
        <f>16+53+24+20</f>
        <v>113</v>
      </c>
      <c r="I45" s="49">
        <f>B45-H45</f>
        <v>444</v>
      </c>
    </row>
    <row r="46" spans="1:9" ht="13.5" customHeight="1">
      <c r="A46" s="3" t="s">
        <v>46</v>
      </c>
      <c r="B46" s="12">
        <v>4423</v>
      </c>
      <c r="C46" s="12">
        <v>1236</v>
      </c>
      <c r="D46" s="12">
        <f t="shared" si="7"/>
        <v>3187</v>
      </c>
      <c r="E46" s="13">
        <v>2732</v>
      </c>
      <c r="F46" s="14">
        <v>215</v>
      </c>
      <c r="G46" s="10">
        <f t="shared" si="9"/>
        <v>1476</v>
      </c>
      <c r="H46" s="7">
        <f>56+14+60+160+67+367+54+142+20+86</f>
        <v>1026</v>
      </c>
      <c r="I46" s="49">
        <f t="shared" si="8"/>
        <v>3397</v>
      </c>
    </row>
    <row r="47" spans="1:9" ht="13.5" customHeight="1">
      <c r="A47" s="3" t="s">
        <v>22</v>
      </c>
      <c r="B47" s="12">
        <v>4002</v>
      </c>
      <c r="C47" s="12">
        <v>1024</v>
      </c>
      <c r="D47" s="12">
        <f t="shared" si="7"/>
        <v>2978</v>
      </c>
      <c r="E47" s="13">
        <v>2121</v>
      </c>
      <c r="F47" s="14">
        <v>130</v>
      </c>
      <c r="G47" s="10">
        <f t="shared" si="9"/>
        <v>1751</v>
      </c>
      <c r="H47" s="7">
        <f>121+101+31+60+49+287+32+74+66</f>
        <v>821</v>
      </c>
      <c r="I47" s="49">
        <f t="shared" si="8"/>
        <v>3181</v>
      </c>
    </row>
    <row r="48" spans="1:9" ht="13.5" customHeight="1">
      <c r="A48" s="4" t="s">
        <v>43</v>
      </c>
      <c r="B48" s="12">
        <v>4524</v>
      </c>
      <c r="C48" s="12">
        <v>1643</v>
      </c>
      <c r="D48" s="12">
        <f t="shared" si="7"/>
        <v>2881</v>
      </c>
      <c r="E48" s="9">
        <v>3488</v>
      </c>
      <c r="F48" s="10">
        <v>362</v>
      </c>
      <c r="G48" s="10">
        <f t="shared" si="9"/>
        <v>674</v>
      </c>
      <c r="H48" s="7">
        <f>66+46+70+80+28+203+14+91+147+37+86+34+81+17+72+34</f>
        <v>1106</v>
      </c>
      <c r="I48" s="49">
        <f t="shared" si="8"/>
        <v>3418</v>
      </c>
    </row>
    <row r="49" spans="1:9" ht="12.75" customHeight="1">
      <c r="A49" s="4"/>
      <c r="B49" s="12"/>
      <c r="C49" s="12"/>
      <c r="D49" s="12"/>
      <c r="E49" s="9"/>
      <c r="F49" s="10"/>
      <c r="G49" s="10"/>
      <c r="H49" s="7"/>
      <c r="I49" s="55"/>
    </row>
    <row r="50" spans="1:9" ht="19.5" customHeight="1">
      <c r="A50" s="5" t="s">
        <v>56</v>
      </c>
      <c r="B50" s="15">
        <f aca="true" t="shared" si="10" ref="B50:I50">SUM(B52:B55)</f>
        <v>1697</v>
      </c>
      <c r="C50" s="15">
        <f t="shared" si="10"/>
        <v>542</v>
      </c>
      <c r="D50" s="15">
        <f t="shared" si="10"/>
        <v>1155</v>
      </c>
      <c r="E50" s="15">
        <f t="shared" si="10"/>
        <v>939</v>
      </c>
      <c r="F50" s="51">
        <f t="shared" si="10"/>
        <v>96</v>
      </c>
      <c r="G50" s="51">
        <f t="shared" si="10"/>
        <v>662</v>
      </c>
      <c r="H50" s="15">
        <f t="shared" si="10"/>
        <v>415</v>
      </c>
      <c r="I50" s="51">
        <f t="shared" si="10"/>
        <v>1282</v>
      </c>
    </row>
    <row r="51" spans="1:9" ht="12.75" customHeight="1">
      <c r="A51" s="5"/>
      <c r="B51" s="15"/>
      <c r="C51" s="15"/>
      <c r="D51" s="15"/>
      <c r="E51" s="9"/>
      <c r="F51" s="10"/>
      <c r="G51" s="10"/>
      <c r="H51" s="7"/>
      <c r="I51" s="55"/>
    </row>
    <row r="52" spans="1:9" ht="13.5" customHeight="1">
      <c r="A52" s="2" t="s">
        <v>23</v>
      </c>
      <c r="B52" s="12">
        <v>650</v>
      </c>
      <c r="C52" s="12">
        <v>205</v>
      </c>
      <c r="D52" s="12">
        <f>B52-C52</f>
        <v>445</v>
      </c>
      <c r="E52" s="13">
        <v>262</v>
      </c>
      <c r="F52" s="14">
        <v>77</v>
      </c>
      <c r="G52" s="10">
        <f>B52-E52-F52</f>
        <v>311</v>
      </c>
      <c r="H52" s="63">
        <f>17+41+12</f>
        <v>70</v>
      </c>
      <c r="I52" s="76">
        <f>B52-H52</f>
        <v>580</v>
      </c>
    </row>
    <row r="53" spans="1:9" ht="13.5" customHeight="1">
      <c r="A53" s="2" t="s">
        <v>95</v>
      </c>
      <c r="B53" s="12">
        <v>164</v>
      </c>
      <c r="C53" s="12">
        <v>52</v>
      </c>
      <c r="D53" s="12">
        <f>B53-C53</f>
        <v>112</v>
      </c>
      <c r="E53" s="13">
        <v>96</v>
      </c>
      <c r="F53" s="14" t="s">
        <v>96</v>
      </c>
      <c r="G53" s="10">
        <f>B53-E53</f>
        <v>68</v>
      </c>
      <c r="H53" s="63">
        <f>23+14+12</f>
        <v>49</v>
      </c>
      <c r="I53" s="49">
        <f>B53-H53</f>
        <v>115</v>
      </c>
    </row>
    <row r="54" spans="1:9" ht="13.5" customHeight="1">
      <c r="A54" s="2" t="s">
        <v>80</v>
      </c>
      <c r="B54" s="12">
        <v>376</v>
      </c>
      <c r="C54" s="12">
        <v>120</v>
      </c>
      <c r="D54" s="12">
        <f>B54-C54</f>
        <v>256</v>
      </c>
      <c r="E54" s="13">
        <v>141</v>
      </c>
      <c r="F54" s="14">
        <v>13</v>
      </c>
      <c r="G54" s="10">
        <f>B54-E54-F54</f>
        <v>222</v>
      </c>
      <c r="H54" s="63">
        <f>29+46+33+15</f>
        <v>123</v>
      </c>
      <c r="I54" s="49">
        <f>B54-H54</f>
        <v>253</v>
      </c>
    </row>
    <row r="55" spans="1:9" ht="13.5" customHeight="1">
      <c r="A55" s="2" t="s">
        <v>97</v>
      </c>
      <c r="B55" s="12">
        <v>507</v>
      </c>
      <c r="C55" s="12">
        <v>165</v>
      </c>
      <c r="D55" s="12">
        <f>B55-C55</f>
        <v>342</v>
      </c>
      <c r="E55" s="13">
        <v>440</v>
      </c>
      <c r="F55" s="14">
        <v>6</v>
      </c>
      <c r="G55" s="10">
        <f>B55-E55-F55</f>
        <v>61</v>
      </c>
      <c r="H55" s="63">
        <f>46+48+37+42</f>
        <v>173</v>
      </c>
      <c r="I55" s="49">
        <f>B55-H55</f>
        <v>334</v>
      </c>
    </row>
    <row r="56" spans="1:9" ht="12.75" customHeight="1">
      <c r="A56" s="2"/>
      <c r="B56" s="12"/>
      <c r="C56" s="12"/>
      <c r="D56" s="12"/>
      <c r="E56" s="13"/>
      <c r="F56" s="14"/>
      <c r="G56" s="10"/>
      <c r="H56" s="63"/>
      <c r="I56" s="49"/>
    </row>
    <row r="57" spans="1:11" ht="15" customHeight="1">
      <c r="A57" s="50" t="s">
        <v>62</v>
      </c>
      <c r="B57" s="15">
        <f aca="true" t="shared" si="11" ref="B57:I57">SUM(B59:B81)</f>
        <v>2610</v>
      </c>
      <c r="C57" s="15">
        <f t="shared" si="11"/>
        <v>1027</v>
      </c>
      <c r="D57" s="15">
        <f t="shared" si="11"/>
        <v>1583</v>
      </c>
      <c r="E57" s="15">
        <f t="shared" si="11"/>
        <v>2297</v>
      </c>
      <c r="F57" s="15">
        <f t="shared" si="11"/>
        <v>105</v>
      </c>
      <c r="G57" s="15">
        <f t="shared" si="11"/>
        <v>208</v>
      </c>
      <c r="H57" s="15">
        <f t="shared" si="11"/>
        <v>478</v>
      </c>
      <c r="I57" s="51">
        <f t="shared" si="11"/>
        <v>2132</v>
      </c>
      <c r="J57" s="30"/>
      <c r="K57" s="29"/>
    </row>
    <row r="58" spans="1:9" ht="14.25" customHeight="1">
      <c r="A58" s="2"/>
      <c r="B58" s="12"/>
      <c r="C58" s="12"/>
      <c r="D58" s="12"/>
      <c r="E58" s="13"/>
      <c r="F58" s="14"/>
      <c r="G58" s="10"/>
      <c r="H58" s="63"/>
      <c r="I58" s="49"/>
    </row>
    <row r="59" spans="1:9" ht="13.5" customHeight="1">
      <c r="A59" s="3" t="s">
        <v>77</v>
      </c>
      <c r="B59" s="12">
        <v>391</v>
      </c>
      <c r="C59" s="12">
        <v>144</v>
      </c>
      <c r="D59" s="12">
        <f aca="true" t="shared" si="12" ref="D59:D67">B59-C59</f>
        <v>247</v>
      </c>
      <c r="E59" s="13">
        <v>353</v>
      </c>
      <c r="F59" s="14">
        <v>4</v>
      </c>
      <c r="G59" s="14">
        <f>B59-E59-F59</f>
        <v>34</v>
      </c>
      <c r="H59" s="63">
        <f>10+74+1</f>
        <v>85</v>
      </c>
      <c r="I59" s="49">
        <f>B59-H59</f>
        <v>306</v>
      </c>
    </row>
    <row r="60" spans="1:9" ht="13.5" customHeight="1">
      <c r="A60" s="3" t="s">
        <v>92</v>
      </c>
      <c r="B60" s="12">
        <v>11</v>
      </c>
      <c r="C60" s="12">
        <v>3</v>
      </c>
      <c r="D60" s="12">
        <f t="shared" si="12"/>
        <v>8</v>
      </c>
      <c r="E60" s="13">
        <v>11</v>
      </c>
      <c r="F60" s="14" t="s">
        <v>96</v>
      </c>
      <c r="G60" s="14" t="s">
        <v>96</v>
      </c>
      <c r="H60" s="63" t="s">
        <v>96</v>
      </c>
      <c r="I60" s="49">
        <f>B60</f>
        <v>11</v>
      </c>
    </row>
    <row r="61" spans="1:9" ht="13.5" customHeight="1">
      <c r="A61" s="3" t="s">
        <v>78</v>
      </c>
      <c r="B61" s="12">
        <v>395</v>
      </c>
      <c r="C61" s="12">
        <v>179</v>
      </c>
      <c r="D61" s="12">
        <f t="shared" si="12"/>
        <v>216</v>
      </c>
      <c r="E61" s="13">
        <v>358</v>
      </c>
      <c r="F61" s="14" t="s">
        <v>96</v>
      </c>
      <c r="G61" s="14">
        <f>B61-E61</f>
        <v>37</v>
      </c>
      <c r="H61" s="63">
        <f>31+56</f>
        <v>87</v>
      </c>
      <c r="I61" s="49">
        <f>B61-H61</f>
        <v>308</v>
      </c>
    </row>
    <row r="62" spans="1:9" ht="13.5" customHeight="1">
      <c r="A62" s="3" t="s">
        <v>93</v>
      </c>
      <c r="B62" s="12">
        <v>236</v>
      </c>
      <c r="C62" s="12">
        <v>110</v>
      </c>
      <c r="D62" s="12">
        <f t="shared" si="12"/>
        <v>126</v>
      </c>
      <c r="E62" s="13">
        <v>152</v>
      </c>
      <c r="F62" s="14">
        <v>84</v>
      </c>
      <c r="G62" s="14" t="s">
        <v>96</v>
      </c>
      <c r="H62" s="63">
        <v>38</v>
      </c>
      <c r="I62" s="49">
        <f>B62-H62</f>
        <v>198</v>
      </c>
    </row>
    <row r="63" spans="1:9" ht="13.5" customHeight="1">
      <c r="A63" s="3" t="s">
        <v>94</v>
      </c>
      <c r="B63" s="12">
        <v>240</v>
      </c>
      <c r="C63" s="12">
        <v>94</v>
      </c>
      <c r="D63" s="12">
        <f t="shared" si="12"/>
        <v>146</v>
      </c>
      <c r="E63" s="13">
        <v>231</v>
      </c>
      <c r="F63" s="14">
        <v>3</v>
      </c>
      <c r="G63" s="14">
        <f>B63-E63-F63</f>
        <v>6</v>
      </c>
      <c r="H63" s="63">
        <v>39</v>
      </c>
      <c r="I63" s="49">
        <f>B63-H63</f>
        <v>201</v>
      </c>
    </row>
    <row r="64" spans="1:9" ht="13.5" customHeight="1">
      <c r="A64" s="3" t="s">
        <v>65</v>
      </c>
      <c r="B64" s="12">
        <v>2</v>
      </c>
      <c r="C64" s="12" t="s">
        <v>96</v>
      </c>
      <c r="D64" s="12">
        <v>2</v>
      </c>
      <c r="E64" s="13">
        <v>2</v>
      </c>
      <c r="F64" s="14" t="s">
        <v>96</v>
      </c>
      <c r="G64" s="14" t="s">
        <v>96</v>
      </c>
      <c r="H64" s="63" t="s">
        <v>96</v>
      </c>
      <c r="I64" s="49">
        <f>B64</f>
        <v>2</v>
      </c>
    </row>
    <row r="65" spans="1:9" ht="13.5" customHeight="1">
      <c r="A65" s="3" t="s">
        <v>70</v>
      </c>
      <c r="B65" s="12">
        <v>9</v>
      </c>
      <c r="C65" s="12">
        <v>1</v>
      </c>
      <c r="D65" s="12">
        <f t="shared" si="12"/>
        <v>8</v>
      </c>
      <c r="E65" s="13">
        <v>9</v>
      </c>
      <c r="F65" s="14" t="s">
        <v>96</v>
      </c>
      <c r="G65" s="14" t="s">
        <v>96</v>
      </c>
      <c r="H65" s="63" t="s">
        <v>96</v>
      </c>
      <c r="I65" s="49">
        <f>B65</f>
        <v>9</v>
      </c>
    </row>
    <row r="66" spans="1:9" ht="13.5" customHeight="1">
      <c r="A66" s="4" t="s">
        <v>64</v>
      </c>
      <c r="B66" s="12">
        <v>15</v>
      </c>
      <c r="C66" s="12">
        <v>8</v>
      </c>
      <c r="D66" s="12">
        <f t="shared" si="12"/>
        <v>7</v>
      </c>
      <c r="E66" s="13">
        <v>12</v>
      </c>
      <c r="F66" s="14" t="s">
        <v>96</v>
      </c>
      <c r="G66" s="14">
        <f>B66-E66</f>
        <v>3</v>
      </c>
      <c r="H66" s="63" t="s">
        <v>96</v>
      </c>
      <c r="I66" s="49">
        <f>B66</f>
        <v>15</v>
      </c>
    </row>
    <row r="67" spans="1:9" ht="13.5" customHeight="1">
      <c r="A67" s="2" t="s">
        <v>72</v>
      </c>
      <c r="B67" s="12">
        <v>59</v>
      </c>
      <c r="C67" s="12">
        <v>13</v>
      </c>
      <c r="D67" s="12">
        <f t="shared" si="12"/>
        <v>46</v>
      </c>
      <c r="E67" s="13">
        <v>28</v>
      </c>
      <c r="F67" s="14">
        <v>1</v>
      </c>
      <c r="G67" s="14">
        <f>B67-E67-F67</f>
        <v>30</v>
      </c>
      <c r="H67" s="63">
        <v>12</v>
      </c>
      <c r="I67" s="49">
        <f>B67-H67</f>
        <v>47</v>
      </c>
    </row>
    <row r="68" spans="1:9" ht="13.5" customHeight="1">
      <c r="A68" s="2" t="s">
        <v>66</v>
      </c>
      <c r="B68" s="12">
        <v>47</v>
      </c>
      <c r="C68" s="12">
        <v>4</v>
      </c>
      <c r="D68" s="12">
        <f aca="true" t="shared" si="13" ref="D68:D74">B68-C68</f>
        <v>43</v>
      </c>
      <c r="E68" s="13">
        <v>34</v>
      </c>
      <c r="F68" s="14">
        <v>3</v>
      </c>
      <c r="G68" s="14">
        <f>B68-E68-F68</f>
        <v>10</v>
      </c>
      <c r="H68" s="63">
        <v>5</v>
      </c>
      <c r="I68" s="49">
        <f>B68-H68</f>
        <v>42</v>
      </c>
    </row>
    <row r="69" spans="1:9" ht="13.5" customHeight="1">
      <c r="A69" s="2" t="s">
        <v>75</v>
      </c>
      <c r="B69" s="12">
        <v>111</v>
      </c>
      <c r="C69" s="12">
        <v>6</v>
      </c>
      <c r="D69" s="12">
        <f t="shared" si="13"/>
        <v>105</v>
      </c>
      <c r="E69" s="13">
        <v>69</v>
      </c>
      <c r="F69" s="14">
        <v>4</v>
      </c>
      <c r="G69" s="14">
        <f>B69-E69-F69</f>
        <v>38</v>
      </c>
      <c r="H69" s="63">
        <v>24</v>
      </c>
      <c r="I69" s="49">
        <f>B69-H69</f>
        <v>87</v>
      </c>
    </row>
    <row r="70" spans="1:9" ht="13.5" customHeight="1">
      <c r="A70" s="3" t="s">
        <v>83</v>
      </c>
      <c r="B70" s="12">
        <v>44</v>
      </c>
      <c r="C70" s="12">
        <v>14</v>
      </c>
      <c r="D70" s="12">
        <f t="shared" si="13"/>
        <v>30</v>
      </c>
      <c r="E70" s="13">
        <v>44</v>
      </c>
      <c r="F70" s="14" t="s">
        <v>96</v>
      </c>
      <c r="G70" s="14" t="s">
        <v>96</v>
      </c>
      <c r="H70" s="63">
        <v>16</v>
      </c>
      <c r="I70" s="49">
        <f>B70-H70</f>
        <v>28</v>
      </c>
    </row>
    <row r="71" spans="1:9" ht="13.5" customHeight="1">
      <c r="A71" s="3" t="s">
        <v>84</v>
      </c>
      <c r="B71" s="12">
        <v>18</v>
      </c>
      <c r="C71" s="12">
        <v>4</v>
      </c>
      <c r="D71" s="12">
        <f t="shared" si="13"/>
        <v>14</v>
      </c>
      <c r="E71" s="13">
        <v>17</v>
      </c>
      <c r="F71" s="14" t="s">
        <v>96</v>
      </c>
      <c r="G71" s="14">
        <f>B71-E71</f>
        <v>1</v>
      </c>
      <c r="H71" s="63" t="s">
        <v>96</v>
      </c>
      <c r="I71" s="49">
        <f>B71</f>
        <v>18</v>
      </c>
    </row>
    <row r="72" spans="1:9" ht="13.5" customHeight="1">
      <c r="A72" s="3" t="s">
        <v>85</v>
      </c>
      <c r="B72" s="12">
        <v>14</v>
      </c>
      <c r="C72" s="12">
        <v>4</v>
      </c>
      <c r="D72" s="12">
        <f t="shared" si="13"/>
        <v>10</v>
      </c>
      <c r="E72" s="13">
        <v>14</v>
      </c>
      <c r="F72" s="14" t="s">
        <v>96</v>
      </c>
      <c r="G72" s="14" t="s">
        <v>96</v>
      </c>
      <c r="H72" s="63" t="s">
        <v>96</v>
      </c>
      <c r="I72" s="49">
        <f>B72</f>
        <v>14</v>
      </c>
    </row>
    <row r="73" spans="1:9" ht="13.5" customHeight="1">
      <c r="A73" s="3" t="s">
        <v>73</v>
      </c>
      <c r="B73" s="12">
        <v>9</v>
      </c>
      <c r="C73" s="12">
        <v>5</v>
      </c>
      <c r="D73" s="12">
        <f t="shared" si="13"/>
        <v>4</v>
      </c>
      <c r="E73" s="13">
        <v>9</v>
      </c>
      <c r="F73" s="14" t="s">
        <v>96</v>
      </c>
      <c r="G73" s="14" t="s">
        <v>96</v>
      </c>
      <c r="H73" s="63" t="s">
        <v>96</v>
      </c>
      <c r="I73" s="49">
        <f>B73</f>
        <v>9</v>
      </c>
    </row>
    <row r="74" spans="1:9" ht="13.5" customHeight="1">
      <c r="A74" s="3" t="s">
        <v>82</v>
      </c>
      <c r="B74" s="12">
        <v>14</v>
      </c>
      <c r="C74" s="12">
        <v>2</v>
      </c>
      <c r="D74" s="12">
        <f t="shared" si="13"/>
        <v>12</v>
      </c>
      <c r="E74" s="13">
        <v>13</v>
      </c>
      <c r="F74" s="14">
        <v>1</v>
      </c>
      <c r="G74" s="14" t="s">
        <v>96</v>
      </c>
      <c r="H74" s="63" t="s">
        <v>96</v>
      </c>
      <c r="I74" s="49">
        <f>B74</f>
        <v>14</v>
      </c>
    </row>
    <row r="75" spans="1:9" ht="13.5" customHeight="1">
      <c r="A75" s="3" t="s">
        <v>67</v>
      </c>
      <c r="B75" s="12">
        <v>154</v>
      </c>
      <c r="C75" s="12">
        <v>32</v>
      </c>
      <c r="D75" s="12">
        <f aca="true" t="shared" si="14" ref="D75:D81">B75-C75</f>
        <v>122</v>
      </c>
      <c r="E75" s="13">
        <v>140</v>
      </c>
      <c r="F75" s="14">
        <v>1</v>
      </c>
      <c r="G75" s="14">
        <f>B75-E75-F75</f>
        <v>13</v>
      </c>
      <c r="H75" s="63">
        <v>22</v>
      </c>
      <c r="I75" s="49">
        <f>B75-H75</f>
        <v>132</v>
      </c>
    </row>
    <row r="76" spans="1:9" ht="13.5" customHeight="1">
      <c r="A76" s="3" t="s">
        <v>68</v>
      </c>
      <c r="B76" s="12">
        <v>82</v>
      </c>
      <c r="C76" s="12">
        <v>26</v>
      </c>
      <c r="D76" s="12">
        <f t="shared" si="14"/>
        <v>56</v>
      </c>
      <c r="E76" s="13">
        <v>63</v>
      </c>
      <c r="F76" s="14">
        <v>1</v>
      </c>
      <c r="G76" s="14">
        <f>B76-E76-F76</f>
        <v>18</v>
      </c>
      <c r="H76" s="63">
        <v>19</v>
      </c>
      <c r="I76" s="49">
        <f>B76-H76</f>
        <v>63</v>
      </c>
    </row>
    <row r="77" spans="1:9" ht="13.5" customHeight="1">
      <c r="A77" s="3" t="s">
        <v>69</v>
      </c>
      <c r="B77" s="12">
        <v>282</v>
      </c>
      <c r="C77" s="12">
        <v>150</v>
      </c>
      <c r="D77" s="12">
        <f t="shared" si="14"/>
        <v>132</v>
      </c>
      <c r="E77" s="13">
        <v>282</v>
      </c>
      <c r="F77" s="14" t="s">
        <v>96</v>
      </c>
      <c r="G77" s="14" t="s">
        <v>96</v>
      </c>
      <c r="H77" s="63">
        <f>22+27</f>
        <v>49</v>
      </c>
      <c r="I77" s="49">
        <f>B77-H77</f>
        <v>233</v>
      </c>
    </row>
    <row r="78" spans="1:9" ht="13.5" customHeight="1">
      <c r="A78" s="3" t="s">
        <v>81</v>
      </c>
      <c r="B78" s="12">
        <v>28</v>
      </c>
      <c r="C78" s="12">
        <v>10</v>
      </c>
      <c r="D78" s="12">
        <f t="shared" si="14"/>
        <v>18</v>
      </c>
      <c r="E78" s="13">
        <v>28</v>
      </c>
      <c r="F78" s="14" t="s">
        <v>96</v>
      </c>
      <c r="G78" s="14" t="s">
        <v>96</v>
      </c>
      <c r="H78" s="63" t="s">
        <v>96</v>
      </c>
      <c r="I78" s="49">
        <f>B78</f>
        <v>28</v>
      </c>
    </row>
    <row r="79" spans="1:9" ht="13.5" customHeight="1">
      <c r="A79" s="4" t="s">
        <v>63</v>
      </c>
      <c r="B79" s="12">
        <v>58</v>
      </c>
      <c r="C79" s="12">
        <v>27</v>
      </c>
      <c r="D79" s="12">
        <f t="shared" si="14"/>
        <v>31</v>
      </c>
      <c r="E79" s="13">
        <v>37</v>
      </c>
      <c r="F79" s="14">
        <v>3</v>
      </c>
      <c r="G79" s="14">
        <f>B79-E79-F79</f>
        <v>18</v>
      </c>
      <c r="H79" s="63">
        <v>25</v>
      </c>
      <c r="I79" s="49">
        <f>B79-H79</f>
        <v>33</v>
      </c>
    </row>
    <row r="80" spans="1:9" ht="13.5" customHeight="1">
      <c r="A80" s="3" t="s">
        <v>74</v>
      </c>
      <c r="B80" s="12">
        <v>205</v>
      </c>
      <c r="C80" s="12">
        <v>99</v>
      </c>
      <c r="D80" s="12">
        <f t="shared" si="14"/>
        <v>106</v>
      </c>
      <c r="E80" s="13">
        <v>205</v>
      </c>
      <c r="F80" s="14" t="s">
        <v>96</v>
      </c>
      <c r="G80" s="14" t="s">
        <v>96</v>
      </c>
      <c r="H80" s="63">
        <v>37</v>
      </c>
      <c r="I80" s="49">
        <f>B80-H80</f>
        <v>168</v>
      </c>
    </row>
    <row r="81" spans="1:9" ht="13.5" customHeight="1">
      <c r="A81" s="3" t="s">
        <v>98</v>
      </c>
      <c r="B81" s="12">
        <v>186</v>
      </c>
      <c r="C81" s="12">
        <v>92</v>
      </c>
      <c r="D81" s="12">
        <f t="shared" si="14"/>
        <v>94</v>
      </c>
      <c r="E81" s="13">
        <v>186</v>
      </c>
      <c r="F81" s="14" t="s">
        <v>96</v>
      </c>
      <c r="G81" s="14" t="s">
        <v>96</v>
      </c>
      <c r="H81" s="63">
        <v>20</v>
      </c>
      <c r="I81" s="49">
        <f>B81-H81</f>
        <v>166</v>
      </c>
    </row>
    <row r="82" spans="1:9" ht="15.75" customHeight="1">
      <c r="A82" s="2"/>
      <c r="B82" s="9"/>
      <c r="C82" s="16"/>
      <c r="D82" s="16"/>
      <c r="E82" s="16"/>
      <c r="F82" s="52"/>
      <c r="G82" s="52"/>
      <c r="H82" s="64"/>
      <c r="I82" s="56"/>
    </row>
    <row r="83" spans="1:7" ht="12.75" customHeight="1">
      <c r="A83" s="32"/>
      <c r="B83" s="33"/>
      <c r="C83" s="34"/>
      <c r="D83" s="34"/>
      <c r="E83" s="1"/>
      <c r="F83" s="1"/>
      <c r="G83" s="1"/>
    </row>
    <row r="84" spans="1:7" ht="16.5" customHeight="1">
      <c r="A84" s="86" t="s">
        <v>99</v>
      </c>
      <c r="B84" s="34"/>
      <c r="C84" s="34"/>
      <c r="D84" s="34"/>
      <c r="E84" s="1"/>
      <c r="F84" s="1"/>
      <c r="G84" s="1"/>
    </row>
    <row r="85" spans="1:7" ht="15">
      <c r="A85" s="86" t="s">
        <v>86</v>
      </c>
      <c r="B85" s="34"/>
      <c r="C85" s="34"/>
      <c r="D85" s="34"/>
      <c r="E85" s="1"/>
      <c r="F85" s="1"/>
      <c r="G85" s="1"/>
    </row>
    <row r="86" spans="1:7" ht="15">
      <c r="A86" s="66"/>
      <c r="B86" s="34"/>
      <c r="C86" s="34"/>
      <c r="D86" s="34"/>
      <c r="E86" s="1"/>
      <c r="F86" s="1"/>
      <c r="G86" s="1"/>
    </row>
    <row r="87" spans="1:7" ht="15">
      <c r="A87" s="35"/>
      <c r="B87" s="34"/>
      <c r="C87" s="34"/>
      <c r="D87" s="34"/>
      <c r="E87" s="1"/>
      <c r="F87" s="1"/>
      <c r="G87" s="1"/>
    </row>
    <row r="88" spans="1:7" ht="15">
      <c r="A88" s="35"/>
      <c r="B88" s="34"/>
      <c r="C88" s="34"/>
      <c r="D88" s="34"/>
      <c r="E88" s="1"/>
      <c r="F88" s="1"/>
      <c r="G88" s="1"/>
    </row>
    <row r="89" spans="1:7" ht="15">
      <c r="A89" s="35"/>
      <c r="B89" s="34"/>
      <c r="C89" s="34"/>
      <c r="D89" s="34"/>
      <c r="E89" s="1"/>
      <c r="F89" s="1"/>
      <c r="G89" s="1"/>
    </row>
    <row r="90" spans="1:7" ht="15">
      <c r="A90" s="35"/>
      <c r="B90" s="34"/>
      <c r="C90" s="34"/>
      <c r="D90" s="34"/>
      <c r="E90" s="1"/>
      <c r="F90" s="1"/>
      <c r="G90" s="1"/>
    </row>
    <row r="91" spans="1:7" ht="15">
      <c r="A91" s="35"/>
      <c r="B91" s="34"/>
      <c r="C91" s="34"/>
      <c r="D91" s="34"/>
      <c r="E91" s="1"/>
      <c r="F91" s="1"/>
      <c r="G91" s="1"/>
    </row>
    <row r="92" spans="1:7" ht="15">
      <c r="A92" s="35"/>
      <c r="B92" s="34"/>
      <c r="C92" s="34"/>
      <c r="D92" s="34"/>
      <c r="E92" s="1"/>
      <c r="F92" s="1"/>
      <c r="G92" s="1"/>
    </row>
    <row r="93" spans="1:7" ht="15">
      <c r="A93" s="35"/>
      <c r="B93" s="34"/>
      <c r="C93" s="34"/>
      <c r="D93" s="34"/>
      <c r="E93" s="1"/>
      <c r="F93" s="1"/>
      <c r="G93" s="1"/>
    </row>
    <row r="94" spans="1:7" ht="15">
      <c r="A94" s="35"/>
      <c r="B94" s="34"/>
      <c r="C94" s="34"/>
      <c r="D94" s="34"/>
      <c r="E94" s="1"/>
      <c r="F94" s="1"/>
      <c r="G94" s="1"/>
    </row>
    <row r="95" spans="1:7" ht="0.75" customHeight="1">
      <c r="A95" s="35" t="s">
        <v>39</v>
      </c>
      <c r="B95" s="34"/>
      <c r="C95" s="34"/>
      <c r="D95" s="34"/>
      <c r="E95" s="1"/>
      <c r="F95" s="1"/>
      <c r="G95" s="1"/>
    </row>
    <row r="96" spans="1:7" ht="15.75" hidden="1">
      <c r="A96" s="35" t="s">
        <v>53</v>
      </c>
      <c r="B96" s="34"/>
      <c r="C96" s="34"/>
      <c r="D96" s="34"/>
      <c r="E96" s="1"/>
      <c r="F96" s="1"/>
      <c r="G96" s="1"/>
    </row>
    <row r="97" spans="1:7" ht="15" hidden="1">
      <c r="A97" s="35" t="s">
        <v>48</v>
      </c>
      <c r="B97" s="34"/>
      <c r="C97" s="34"/>
      <c r="D97" s="34"/>
      <c r="E97" s="1"/>
      <c r="F97" s="1"/>
      <c r="G97" s="1"/>
    </row>
    <row r="98" spans="1:7" ht="15" hidden="1">
      <c r="A98" s="35" t="s">
        <v>49</v>
      </c>
      <c r="B98" s="34"/>
      <c r="C98" s="34"/>
      <c r="D98" s="34"/>
      <c r="E98" s="1"/>
      <c r="F98" s="1"/>
      <c r="G98" s="1"/>
    </row>
    <row r="99" spans="1:2" ht="15" hidden="1">
      <c r="A99" s="35" t="s">
        <v>54</v>
      </c>
      <c r="B99" s="37"/>
    </row>
    <row r="100" spans="1:2" ht="15" hidden="1">
      <c r="A100" s="35" t="s">
        <v>50</v>
      </c>
      <c r="B100" s="37"/>
    </row>
    <row r="101" spans="1:2" ht="15" hidden="1">
      <c r="A101" s="35" t="s">
        <v>52</v>
      </c>
      <c r="B101" s="37"/>
    </row>
    <row r="102" spans="1:2" ht="15">
      <c r="A102" t="s">
        <v>51</v>
      </c>
      <c r="B102" s="37"/>
    </row>
    <row r="103" ht="15">
      <c r="B103" s="37"/>
    </row>
  </sheetData>
  <sheetProtection/>
  <mergeCells count="3">
    <mergeCell ref="A1:I1"/>
    <mergeCell ref="A2:I2"/>
    <mergeCell ref="A3:I3"/>
  </mergeCells>
  <printOptions horizontalCentered="1"/>
  <pageMargins left="0.8267716535433072" right="0.6692913385826772" top="1.0236220472440944" bottom="0.3937007874015748" header="0" footer="0.4330708661417323"/>
  <pageSetup horizontalDpi="600" verticalDpi="600" orientation="portrait" scale="50" r:id="rId2"/>
  <headerFooter alignWithMargins="0">
    <oddFooter>&amp;R&amp;P</oddFooter>
  </headerFooter>
  <ignoredErrors>
    <ignoredError sqref="I78 I6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3" sqref="B3"/>
    </sheetView>
  </sheetViews>
  <sheetFormatPr defaultColWidth="11.19921875" defaultRowHeight="15"/>
  <cols>
    <col min="1" max="1" width="14.296875" style="0" customWidth="1"/>
    <col min="2" max="2" width="17.296875" style="0" customWidth="1"/>
    <col min="3" max="3" width="13.296875" style="0" customWidth="1"/>
  </cols>
  <sheetData>
    <row r="3" spans="1:2" ht="15">
      <c r="A3" t="s">
        <v>28</v>
      </c>
      <c r="B3" s="38">
        <f>'cifra-final'!C9</f>
        <v>23563</v>
      </c>
    </row>
    <row r="4" spans="1:2" ht="15">
      <c r="A4" t="s">
        <v>29</v>
      </c>
      <c r="B4" s="39">
        <f>'cifra-final'!D9</f>
        <v>42986</v>
      </c>
    </row>
    <row r="9" spans="1:2" ht="15">
      <c r="A9" t="s">
        <v>31</v>
      </c>
      <c r="B9">
        <f>'cifra-final'!E9</f>
        <v>46154</v>
      </c>
    </row>
    <row r="10" spans="1:2" ht="15">
      <c r="A10" t="s">
        <v>33</v>
      </c>
      <c r="B10">
        <f>'cifra-final'!G9</f>
        <v>17633</v>
      </c>
    </row>
    <row r="11" spans="1:2" ht="15">
      <c r="A11" t="s">
        <v>32</v>
      </c>
      <c r="B11">
        <f>'cifra-final'!F9</f>
        <v>2762</v>
      </c>
    </row>
    <row r="15" spans="1:3" ht="15">
      <c r="A15" s="6"/>
      <c r="B15" s="6" t="s">
        <v>34</v>
      </c>
      <c r="C15" s="6" t="s">
        <v>35</v>
      </c>
    </row>
    <row r="16" spans="1:3" ht="15">
      <c r="A16" s="6" t="s">
        <v>36</v>
      </c>
      <c r="B16" s="6"/>
      <c r="C16" s="6"/>
    </row>
    <row r="17" spans="1:3" ht="15">
      <c r="A17" s="6" t="s">
        <v>37</v>
      </c>
      <c r="B17" s="6"/>
      <c r="C17" s="6"/>
    </row>
    <row r="18" spans="1:3" ht="15">
      <c r="A18" s="6" t="s">
        <v>38</v>
      </c>
      <c r="B18" s="6"/>
      <c r="C18" s="6"/>
    </row>
    <row r="25" ht="15">
      <c r="C25" s="41"/>
    </row>
    <row r="27" ht="15">
      <c r="C27" s="41"/>
    </row>
    <row r="30" ht="15">
      <c r="C30" s="4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2019-05-30T16:54:28Z</cp:lastPrinted>
  <dcterms:created xsi:type="dcterms:W3CDTF">2019-05-30T16:54:01Z</dcterms:created>
  <dcterms:modified xsi:type="dcterms:W3CDTF">2019-05-30T16:54:43Z</dcterms:modified>
  <cp:category/>
  <cp:version/>
  <cp:contentType/>
  <cp:contentStatus/>
</cp:coreProperties>
</file>